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05" yWindow="-105" windowWidth="23250" windowHeight="12450" activeTab="1"/>
  </bookViews>
  <sheets>
    <sheet name="Pokyny pro vyplnění" sheetId="11" r:id="rId1"/>
    <sheet name="Stavba" sheetId="1" r:id="rId2"/>
    <sheet name="VzorPolozky" sheetId="10" state="hidden" r:id="rId3"/>
    <sheet name="0 1 Naklady" sheetId="12" r:id="rId4"/>
    <sheet name="SO_KD02 1 Pol" sheetId="13" r:id="rId5"/>
    <sheet name="SO_KD02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 1 Naklady'!$1:$7</definedName>
    <definedName name="_xlnm.Print_Titles" localSheetId="4">'SO_KD02 1 Pol'!$1:$7</definedName>
    <definedName name="_xlnm.Print_Titles" localSheetId="5">'SO_KD02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 1 Naklady'!$A$1:$Y$22</definedName>
    <definedName name="_xlnm.Print_Area" localSheetId="4">'SO_KD02 1 Pol'!$A$1:$Y$122</definedName>
    <definedName name="_xlnm.Print_Area" localSheetId="5">'SO_KD02 2 Pol'!$A$1:$Y$38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4"/>
  <c r="M9" s="1"/>
  <c r="I9"/>
  <c r="I8" s="1"/>
  <c r="K9"/>
  <c r="K8" s="1"/>
  <c r="O9"/>
  <c r="O8" s="1"/>
  <c r="Q9"/>
  <c r="Q8" s="1"/>
  <c r="V9"/>
  <c r="G10"/>
  <c r="M10" s="1"/>
  <c r="I10"/>
  <c r="K10"/>
  <c r="O10"/>
  <c r="Q10"/>
  <c r="V10"/>
  <c r="G11"/>
  <c r="M11" s="1"/>
  <c r="I11"/>
  <c r="K11"/>
  <c r="O11"/>
  <c r="Q11"/>
  <c r="V11"/>
  <c r="G12"/>
  <c r="M12" s="1"/>
  <c r="I12"/>
  <c r="K12"/>
  <c r="O12"/>
  <c r="Q12"/>
  <c r="V12"/>
  <c r="V8" s="1"/>
  <c r="G13"/>
  <c r="I13"/>
  <c r="K13"/>
  <c r="M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G8" s="1"/>
  <c r="G37" s="1"/>
  <c r="I24"/>
  <c r="K24"/>
  <c r="O24"/>
  <c r="Q24"/>
  <c r="V24"/>
  <c r="G25"/>
  <c r="M25" s="1"/>
  <c r="I25"/>
  <c r="K25"/>
  <c r="O25"/>
  <c r="Q25"/>
  <c r="V25"/>
  <c r="G26"/>
  <c r="I26"/>
  <c r="K26"/>
  <c r="M26"/>
  <c r="O26"/>
  <c r="Q26"/>
  <c r="V26"/>
  <c r="G27"/>
  <c r="M27" s="1"/>
  <c r="I27"/>
  <c r="K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2"/>
  <c r="M32" s="1"/>
  <c r="I32"/>
  <c r="K32"/>
  <c r="O32"/>
  <c r="Q32"/>
  <c r="V32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AE37"/>
  <c r="F45" i="1" s="1"/>
  <c r="BA53" i="13"/>
  <c r="BA10"/>
  <c r="Q8"/>
  <c r="G9"/>
  <c r="M9" s="1"/>
  <c r="M8" s="1"/>
  <c r="I9"/>
  <c r="I8" s="1"/>
  <c r="K9"/>
  <c r="K8" s="1"/>
  <c r="O9"/>
  <c r="O8" s="1"/>
  <c r="Q9"/>
  <c r="V9"/>
  <c r="V8" s="1"/>
  <c r="K12"/>
  <c r="Q12"/>
  <c r="G13"/>
  <c r="G12" s="1"/>
  <c r="I60" i="1" s="1"/>
  <c r="I13" i="13"/>
  <c r="I12" s="1"/>
  <c r="K13"/>
  <c r="O13"/>
  <c r="O12" s="1"/>
  <c r="Q13"/>
  <c r="V13"/>
  <c r="V12" s="1"/>
  <c r="I15"/>
  <c r="G16"/>
  <c r="G15" s="1"/>
  <c r="I61" i="1" s="1"/>
  <c r="I16" i="13"/>
  <c r="K16"/>
  <c r="K15" s="1"/>
  <c r="O16"/>
  <c r="O15" s="1"/>
  <c r="Q16"/>
  <c r="Q15" s="1"/>
  <c r="V16"/>
  <c r="V15" s="1"/>
  <c r="G17"/>
  <c r="I62" i="1" s="1"/>
  <c r="G18" i="13"/>
  <c r="M18" s="1"/>
  <c r="M17" s="1"/>
  <c r="I18"/>
  <c r="I17" s="1"/>
  <c r="K18"/>
  <c r="K17" s="1"/>
  <c r="O18"/>
  <c r="O17" s="1"/>
  <c r="Q18"/>
  <c r="Q17" s="1"/>
  <c r="V18"/>
  <c r="V17" s="1"/>
  <c r="G21"/>
  <c r="M21" s="1"/>
  <c r="I21"/>
  <c r="K21"/>
  <c r="O21"/>
  <c r="Q21"/>
  <c r="V21"/>
  <c r="G23"/>
  <c r="M23" s="1"/>
  <c r="I23"/>
  <c r="K23"/>
  <c r="O23"/>
  <c r="Q23"/>
  <c r="V23"/>
  <c r="G24"/>
  <c r="I24"/>
  <c r="K24"/>
  <c r="O24"/>
  <c r="Q24"/>
  <c r="V24"/>
  <c r="G25"/>
  <c r="M25" s="1"/>
  <c r="I25"/>
  <c r="K25"/>
  <c r="O25"/>
  <c r="Q25"/>
  <c r="V25"/>
  <c r="G27"/>
  <c r="M27" s="1"/>
  <c r="I27"/>
  <c r="K27"/>
  <c r="O27"/>
  <c r="Q27"/>
  <c r="V27"/>
  <c r="G30"/>
  <c r="I30"/>
  <c r="K30"/>
  <c r="M30"/>
  <c r="O30"/>
  <c r="Q30"/>
  <c r="V30"/>
  <c r="G33"/>
  <c r="M33" s="1"/>
  <c r="I33"/>
  <c r="K33"/>
  <c r="O33"/>
  <c r="Q33"/>
  <c r="V33"/>
  <c r="G35"/>
  <c r="M35" s="1"/>
  <c r="I35"/>
  <c r="K35"/>
  <c r="O35"/>
  <c r="Q35"/>
  <c r="V35"/>
  <c r="G39"/>
  <c r="M39" s="1"/>
  <c r="I39"/>
  <c r="K39"/>
  <c r="O39"/>
  <c r="Q39"/>
  <c r="V39"/>
  <c r="G41"/>
  <c r="M41" s="1"/>
  <c r="I41"/>
  <c r="K41"/>
  <c r="O41"/>
  <c r="Q41"/>
  <c r="V41"/>
  <c r="O43"/>
  <c r="G44"/>
  <c r="G43" s="1"/>
  <c r="I65" i="1" s="1"/>
  <c r="I44" i="13"/>
  <c r="I43" s="1"/>
  <c r="K44"/>
  <c r="K43" s="1"/>
  <c r="O44"/>
  <c r="Q44"/>
  <c r="Q43" s="1"/>
  <c r="V44"/>
  <c r="V43" s="1"/>
  <c r="G47"/>
  <c r="M47" s="1"/>
  <c r="I47"/>
  <c r="K47"/>
  <c r="K46" s="1"/>
  <c r="O47"/>
  <c r="Q47"/>
  <c r="Q46" s="1"/>
  <c r="V47"/>
  <c r="V46" s="1"/>
  <c r="G49"/>
  <c r="I49"/>
  <c r="K49"/>
  <c r="O49"/>
  <c r="Q49"/>
  <c r="V49"/>
  <c r="I51"/>
  <c r="Q51"/>
  <c r="G52"/>
  <c r="G51" s="1"/>
  <c r="I67" i="1" s="1"/>
  <c r="I52" i="13"/>
  <c r="K52"/>
  <c r="K51" s="1"/>
  <c r="O52"/>
  <c r="O51" s="1"/>
  <c r="Q52"/>
  <c r="V52"/>
  <c r="V51" s="1"/>
  <c r="G54"/>
  <c r="Q54"/>
  <c r="G55"/>
  <c r="M55" s="1"/>
  <c r="M54" s="1"/>
  <c r="I55"/>
  <c r="I54" s="1"/>
  <c r="K55"/>
  <c r="K54" s="1"/>
  <c r="O55"/>
  <c r="O54" s="1"/>
  <c r="Q55"/>
  <c r="V55"/>
  <c r="V54" s="1"/>
  <c r="G60"/>
  <c r="M60" s="1"/>
  <c r="I60"/>
  <c r="K60"/>
  <c r="O60"/>
  <c r="Q60"/>
  <c r="V60"/>
  <c r="G63"/>
  <c r="M63" s="1"/>
  <c r="I63"/>
  <c r="K63"/>
  <c r="O63"/>
  <c r="Q63"/>
  <c r="V63"/>
  <c r="G65"/>
  <c r="M65" s="1"/>
  <c r="I65"/>
  <c r="K65"/>
  <c r="O65"/>
  <c r="Q65"/>
  <c r="V65"/>
  <c r="G73"/>
  <c r="M73" s="1"/>
  <c r="I73"/>
  <c r="K73"/>
  <c r="O73"/>
  <c r="Q73"/>
  <c r="V73"/>
  <c r="G75"/>
  <c r="M75" s="1"/>
  <c r="I75"/>
  <c r="K75"/>
  <c r="O75"/>
  <c r="Q75"/>
  <c r="V75"/>
  <c r="G77"/>
  <c r="M77" s="1"/>
  <c r="I77"/>
  <c r="K77"/>
  <c r="O77"/>
  <c r="Q77"/>
  <c r="V77"/>
  <c r="G80"/>
  <c r="I80"/>
  <c r="K80"/>
  <c r="M80"/>
  <c r="O80"/>
  <c r="Q80"/>
  <c r="V80"/>
  <c r="G82"/>
  <c r="M82" s="1"/>
  <c r="I82"/>
  <c r="K82"/>
  <c r="O82"/>
  <c r="O79" s="1"/>
  <c r="Q82"/>
  <c r="V82"/>
  <c r="G86"/>
  <c r="M86" s="1"/>
  <c r="I86"/>
  <c r="K86"/>
  <c r="O86"/>
  <c r="Q86"/>
  <c r="V86"/>
  <c r="G88"/>
  <c r="M88" s="1"/>
  <c r="I88"/>
  <c r="K88"/>
  <c r="O88"/>
  <c r="Q88"/>
  <c r="V88"/>
  <c r="G90"/>
  <c r="M90" s="1"/>
  <c r="I90"/>
  <c r="K90"/>
  <c r="O90"/>
  <c r="Q90"/>
  <c r="V90"/>
  <c r="V91"/>
  <c r="G92"/>
  <c r="G91" s="1"/>
  <c r="I71" i="1" s="1"/>
  <c r="I92" i="13"/>
  <c r="I91" s="1"/>
  <c r="K92"/>
  <c r="K91" s="1"/>
  <c r="O92"/>
  <c r="O91" s="1"/>
  <c r="Q92"/>
  <c r="Q91" s="1"/>
  <c r="V92"/>
  <c r="G95"/>
  <c r="M95" s="1"/>
  <c r="I95"/>
  <c r="K95"/>
  <c r="O95"/>
  <c r="Q95"/>
  <c r="V95"/>
  <c r="G97"/>
  <c r="M97" s="1"/>
  <c r="I97"/>
  <c r="I94" s="1"/>
  <c r="K97"/>
  <c r="O97"/>
  <c r="Q97"/>
  <c r="V97"/>
  <c r="G107"/>
  <c r="I107"/>
  <c r="K107"/>
  <c r="O107"/>
  <c r="Q107"/>
  <c r="V107"/>
  <c r="G110"/>
  <c r="M110" s="1"/>
  <c r="I110"/>
  <c r="K110"/>
  <c r="O110"/>
  <c r="Q110"/>
  <c r="V110"/>
  <c r="G113"/>
  <c r="M113" s="1"/>
  <c r="I113"/>
  <c r="K113"/>
  <c r="O113"/>
  <c r="Q113"/>
  <c r="V113"/>
  <c r="G115"/>
  <c r="M115" s="1"/>
  <c r="I115"/>
  <c r="K115"/>
  <c r="O115"/>
  <c r="Q115"/>
  <c r="V115"/>
  <c r="G116"/>
  <c r="M116" s="1"/>
  <c r="I116"/>
  <c r="K116"/>
  <c r="O116"/>
  <c r="Q116"/>
  <c r="V116"/>
  <c r="G117"/>
  <c r="I117"/>
  <c r="K117"/>
  <c r="M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AE121"/>
  <c r="F44" i="1" s="1"/>
  <c r="G8" i="12"/>
  <c r="I75" i="1" s="1"/>
  <c r="I19" s="1"/>
  <c r="V8" i="12"/>
  <c r="G9"/>
  <c r="M9" s="1"/>
  <c r="I9"/>
  <c r="I8" s="1"/>
  <c r="K9"/>
  <c r="K8" s="1"/>
  <c r="O9"/>
  <c r="O8" s="1"/>
  <c r="Q9"/>
  <c r="Q8" s="1"/>
  <c r="V9"/>
  <c r="G10"/>
  <c r="M10" s="1"/>
  <c r="I10"/>
  <c r="K10"/>
  <c r="O10"/>
  <c r="Q10"/>
  <c r="V10"/>
  <c r="G11"/>
  <c r="I76" i="1" s="1"/>
  <c r="I20" s="1"/>
  <c r="G12" i="12"/>
  <c r="M12" s="1"/>
  <c r="I12"/>
  <c r="I11" s="1"/>
  <c r="K12"/>
  <c r="K11" s="1"/>
  <c r="O12"/>
  <c r="O11" s="1"/>
  <c r="Q12"/>
  <c r="Q11" s="1"/>
  <c r="V12"/>
  <c r="G13"/>
  <c r="M13" s="1"/>
  <c r="I13"/>
  <c r="K13"/>
  <c r="O13"/>
  <c r="Q13"/>
  <c r="V13"/>
  <c r="G14"/>
  <c r="I14"/>
  <c r="K14"/>
  <c r="M14"/>
  <c r="O14"/>
  <c r="Q14"/>
  <c r="V14"/>
  <c r="V11" s="1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19"/>
  <c r="M19" s="1"/>
  <c r="I19"/>
  <c r="K19"/>
  <c r="O19"/>
  <c r="Q19"/>
  <c r="V19"/>
  <c r="AE21"/>
  <c r="F41" i="1" s="1"/>
  <c r="AF21" i="12"/>
  <c r="G40" i="1" s="1"/>
  <c r="H42"/>
  <c r="J28"/>
  <c r="J26"/>
  <c r="G38"/>
  <c r="F38"/>
  <c r="J23"/>
  <c r="J24"/>
  <c r="J25"/>
  <c r="J27"/>
  <c r="E24"/>
  <c r="E26"/>
  <c r="I73" l="1"/>
  <c r="I18" s="1"/>
  <c r="F40"/>
  <c r="H40" s="1"/>
  <c r="I40" s="1"/>
  <c r="G21" i="12"/>
  <c r="G41" i="1"/>
  <c r="H41" s="1"/>
  <c r="I41" s="1"/>
  <c r="K59" i="13"/>
  <c r="G46"/>
  <c r="I66" i="1" s="1"/>
  <c r="I46" i="13"/>
  <c r="G106"/>
  <c r="I74" i="1" s="1"/>
  <c r="Q94" i="13"/>
  <c r="I79"/>
  <c r="K26"/>
  <c r="G94"/>
  <c r="I72" i="1" s="1"/>
  <c r="O46" i="13"/>
  <c r="Q20"/>
  <c r="M94"/>
  <c r="O59"/>
  <c r="M79"/>
  <c r="Q26"/>
  <c r="G79"/>
  <c r="I70" i="1" s="1"/>
  <c r="O26" i="13"/>
  <c r="O20"/>
  <c r="V20"/>
  <c r="O106"/>
  <c r="K106"/>
  <c r="V59"/>
  <c r="Q106"/>
  <c r="K94"/>
  <c r="G59"/>
  <c r="I69" i="1" s="1"/>
  <c r="I26" i="13"/>
  <c r="V106"/>
  <c r="O94"/>
  <c r="M44"/>
  <c r="M43" s="1"/>
  <c r="V26"/>
  <c r="M16"/>
  <c r="M15" s="1"/>
  <c r="I59"/>
  <c r="V79"/>
  <c r="G20"/>
  <c r="I63" i="1" s="1"/>
  <c r="Q59" i="13"/>
  <c r="K20"/>
  <c r="I20"/>
  <c r="Q79"/>
  <c r="I106"/>
  <c r="V94"/>
  <c r="K79"/>
  <c r="G26"/>
  <c r="I64" i="1" s="1"/>
  <c r="G8" i="13"/>
  <c r="I59" i="1" s="1"/>
  <c r="F43"/>
  <c r="I68"/>
  <c r="F39"/>
  <c r="F46" s="1"/>
  <c r="G23" s="1"/>
  <c r="A23" s="1"/>
  <c r="AF37" i="14"/>
  <c r="G45" i="1" s="1"/>
  <c r="H45" s="1"/>
  <c r="I45" s="1"/>
  <c r="M24" i="14"/>
  <c r="M8" s="1"/>
  <c r="M59" i="13"/>
  <c r="M26"/>
  <c r="M107"/>
  <c r="M106" s="1"/>
  <c r="M49"/>
  <c r="M46" s="1"/>
  <c r="AF121"/>
  <c r="M52"/>
  <c r="M51" s="1"/>
  <c r="M92"/>
  <c r="M91" s="1"/>
  <c r="M24"/>
  <c r="M20" s="1"/>
  <c r="M13"/>
  <c r="M12" s="1"/>
  <c r="M8" i="12"/>
  <c r="M11"/>
  <c r="I17" i="1" l="1"/>
  <c r="I16"/>
  <c r="I21" s="1"/>
  <c r="I77"/>
  <c r="J76" s="1"/>
  <c r="G121" i="13"/>
  <c r="G43" i="1"/>
  <c r="H43" s="1"/>
  <c r="I43" s="1"/>
  <c r="G44"/>
  <c r="H44" s="1"/>
  <c r="I44" s="1"/>
  <c r="G39"/>
  <c r="G24"/>
  <c r="A24"/>
  <c r="J44"/>
  <c r="J39"/>
  <c r="J43"/>
  <c r="J40"/>
  <c r="J41"/>
  <c r="J60" l="1"/>
  <c r="J68"/>
  <c r="J64"/>
  <c r="J59"/>
  <c r="J67"/>
  <c r="J66"/>
  <c r="J70"/>
  <c r="J65"/>
  <c r="J73"/>
  <c r="J62"/>
  <c r="J72"/>
  <c r="J71"/>
  <c r="J63"/>
  <c r="J69"/>
  <c r="J61"/>
  <c r="J75"/>
  <c r="J74"/>
  <c r="J46"/>
  <c r="G46"/>
  <c r="H39"/>
  <c r="H46" s="1"/>
  <c r="J45"/>
  <c r="I39" l="1"/>
  <c r="I46" s="1"/>
  <c r="J77"/>
  <c r="G25"/>
  <c r="G28"/>
  <c r="A25" l="1"/>
  <c r="A26" l="1"/>
  <c r="G26"/>
  <c r="A27" s="1"/>
  <c r="G29" l="1"/>
  <c r="G27" s="1"/>
  <c r="A29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 Rikan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Zbyněk Rikan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Zbyněk Rikan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<sst xmlns="http://schemas.openxmlformats.org/spreadsheetml/2006/main" count="1117" uniqueCount="382">
  <si>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</si>
  <si>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</si>
  <si>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</si>
  <si>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</si>
  <si>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</si>
  <si>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</si>
  <si>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</si>
  <si>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</si>
  <si>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</si>
  <si>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</si>
  <si>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</si>
  <si>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</si>
  <si>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</si>
  <si>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</si>
  <si>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</si>
  <si>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</si>
  <si>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</si>
  <si>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</si>
  <si>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</si>
  <si>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</si>
  <si>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</si>
  <si>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</si>
  <si>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</si>
  <si>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</si>
  <si>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</si>
  <si>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</si>
  <si>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</si>
  <si>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</si>
  <si>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</si>
  <si>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</si>
  <si>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</si>
  <si>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</si>
  <si>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</si>
  <si>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</si>
  <si>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</si>
  <si>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</si>
  <si>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</si>
  <si>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</si>
  <si>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</si>
  <si>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</si>
  <si>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</si>
  <si>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</si>
  <si>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</si>
  <si>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0024_2022_3</t>
  </si>
  <si>
    <t>FN Brno - stavební připravenost REACT v objektu D, Dětská nemocnice</t>
  </si>
  <si>
    <t>Fakultní nemocnice Brno</t>
  </si>
  <si>
    <t>Jihlavská 340/20</t>
  </si>
  <si>
    <t>Brno-Bohunice</t>
  </si>
  <si>
    <t>62500</t>
  </si>
  <si>
    <t>65269705</t>
  </si>
  <si>
    <t>CZ65269705</t>
  </si>
  <si>
    <t>Stavba</t>
  </si>
  <si>
    <t>Ostatní a vedlejší náklady</t>
  </si>
  <si>
    <t>1</t>
  </si>
  <si>
    <t>Stavební objekt</t>
  </si>
  <si>
    <t>SO_KD02</t>
  </si>
  <si>
    <t>Výměna RTG zařízení a s tím související práce v m.č. D.D.2.16</t>
  </si>
  <si>
    <t>ASŘ</t>
  </si>
  <si>
    <t>2</t>
  </si>
  <si>
    <t>Slaboproud</t>
  </si>
  <si>
    <t>Celkem za stavbu</t>
  </si>
  <si>
    <t>CZK</t>
  </si>
  <si>
    <t>#POPS</t>
  </si>
  <si>
    <t>Popis stavby: 0024_2022_3 - FN Brno - stavební připravenost REACT v objektu D, Dětská nemocnice</t>
  </si>
  <si>
    <t>#POPO</t>
  </si>
  <si>
    <t>Popis objektu: 0 - Ostatní a vedlejší náklady</t>
  </si>
  <si>
    <t>#POPR</t>
  </si>
  <si>
    <t>Popis rozpočtu: 1 - Ostatní a vedlejší náklady</t>
  </si>
  <si>
    <t>Popis objektu: SO_KD02 - Výměna RTG zařízení a s tím související práce v m.č. D.D.2.16</t>
  </si>
  <si>
    <t>Popis rozpočtu: 1 - ASŘ</t>
  </si>
  <si>
    <t>Popis rozpočtu: 2 - Slaboproud</t>
  </si>
  <si>
    <t>Rekapitulace dílů</t>
  </si>
  <si>
    <t>Typ dílu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</si>
  <si>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</si>
  <si>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</si>
  <si>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</si>
  <si>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</si>
  <si>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</si>
  <si>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</si>
  <si>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</si>
  <si>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</si>
  <si>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</si>
  <si>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</si>
  <si>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</si>
  <si>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</si>
  <si>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</si>
  <si>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</si>
  <si>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</si>
  <si>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</si>
  <si>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728</t>
  </si>
  <si>
    <t>Vzduchotechnika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</si>
  <si>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</si>
  <si>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</si>
  <si>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</si>
  <si>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</si>
  <si>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</si>
  <si>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</si>
  <si>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</si>
  <si>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</si>
  <si>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</si>
  <si>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</si>
  <si>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</si>
  <si>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</si>
  <si>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</si>
  <si>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</si>
  <si>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</si>
  <si>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</si>
  <si>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</si>
  <si>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</si>
  <si>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</si>
  <si>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</si>
  <si>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</si>
  <si>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</si>
  <si>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</si>
  <si>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</si>
  <si>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</si>
  <si>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</si>
  <si>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</si>
  <si>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</si>
  <si>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</si>
  <si>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</si>
  <si>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</si>
  <si>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</si>
  <si>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</si>
  <si>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</si>
  <si>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</si>
  <si>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</si>
  <si>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</si>
  <si>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</si>
  <si>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</si>
  <si>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</si>
  <si>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</si>
  <si>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</si>
  <si>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</si>
  <si>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</si>
  <si>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</si>
  <si>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</si>
  <si>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</si>
  <si>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</si>
  <si>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</si>
  <si>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</si>
  <si>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</si>
  <si>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</t>
  </si>
  <si>
    <t>Indiv</t>
  </si>
  <si>
    <t>VRN</t>
  </si>
  <si>
    <t>Běžná</t>
  </si>
  <si>
    <t>POL99_8</t>
  </si>
  <si>
    <t>005122010R</t>
  </si>
  <si>
    <t xml:space="preserve">Provoz objednatele </t>
  </si>
  <si>
    <t>005211080R</t>
  </si>
  <si>
    <t xml:space="preserve">Bezpečnostní a hygienická opatření na staveništi </t>
  </si>
  <si>
    <t>005211010R</t>
  </si>
  <si>
    <t>Předání a převzetí staveniště</t>
  </si>
  <si>
    <t>005231040R</t>
  </si>
  <si>
    <t>Provozní řády</t>
  </si>
  <si>
    <t>005241010R</t>
  </si>
  <si>
    <t xml:space="preserve">Dokumentace skutečného provedení </t>
  </si>
  <si>
    <t>005211020R1</t>
  </si>
  <si>
    <t>Ochrana stávaj. konstrukcí a povrchů před poškozením</t>
  </si>
  <si>
    <t>Vlastní</t>
  </si>
  <si>
    <t>00523  R1</t>
  </si>
  <si>
    <t>Zkoušky a měření dle stanoviska KHS</t>
  </si>
  <si>
    <t>005231030R1</t>
  </si>
  <si>
    <t>Kontrolní měření záření pro RTG pracoviště dle platné legislativy</t>
  </si>
  <si>
    <t>00524 R1</t>
  </si>
  <si>
    <t>Fotodokumentace průběhu výstavby</t>
  </si>
  <si>
    <t>SUM</t>
  </si>
  <si>
    <t>END</t>
  </si>
  <si>
    <t>Položkový soupis prací a dodávek</t>
  </si>
  <si>
    <t>610991111R00</t>
  </si>
  <si>
    <t>Zakrývání výplní vnitřních otvorů, předmětů apod. fólií Pe 0,05-0,2 mm</t>
  </si>
  <si>
    <t>m2</t>
  </si>
  <si>
    <t>801-1</t>
  </si>
  <si>
    <t>Práce</t>
  </si>
  <si>
    <t>POL1_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</si>
  <si>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</si>
  <si>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</si>
  <si>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3,8*2,8*3</t>
  </si>
  <si>
    <t>VV</t>
  </si>
  <si>
    <t>632421113RVx</t>
  </si>
  <si>
    <t>Potěr samonivelační,ručně zpracovaný,tl. 2,5 mm, pev. 30 MPa, penetrace</t>
  </si>
  <si>
    <t>2.12,2.15,2.16,2.17,2.18,2.19,2.20 : 23,53+4,55+31,92+2,84+3,2+3,63+1,84</t>
  </si>
  <si>
    <t>64001</t>
  </si>
  <si>
    <t>Nové dveře (barytová výplň) vč. ocelové zárubně, kování, 900/1970mm, D+M, bližší specifikace viz. PD</t>
  </si>
  <si>
    <t>kus</t>
  </si>
  <si>
    <t>941955002R00</t>
  </si>
  <si>
    <t>Lešení lehké pracovní pomocné pomocné, o výšce lešeňové podlahy přes 1,2 do 1,9 m</t>
  </si>
  <si>
    <t>800-3</t>
  </si>
  <si>
    <t>2.16 : 31,92</t>
  </si>
  <si>
    <t>952901111R00</t>
  </si>
  <si>
    <t>95001</t>
  </si>
  <si>
    <t>Instalace nového sběrného kanálu s odmnímatelným krytem pro vedení techolog. kabelů pro RTG dl. 5,0m, D+M - bližší specifikace viz. PD</t>
  </si>
  <si>
    <t>soubor</t>
  </si>
  <si>
    <t>95002</t>
  </si>
  <si>
    <t>Dodávka a instalace krabice s "NEVSTUPOVAT" vč. tlačítka k sestře na upozornění</t>
  </si>
  <si>
    <t>202      R00</t>
  </si>
  <si>
    <t>Zednické výpomoci pro řemesla (drážky, prostupy apod.) + nezměřitelné drobné práce, bližší specifikace viz. PD</t>
  </si>
  <si>
    <t>965048515R00</t>
  </si>
  <si>
    <t>Broušení betonového povrchu do tloušťky 5 mm</t>
  </si>
  <si>
    <t>801-3</t>
  </si>
  <si>
    <t xml:space="preserve">srovnání povrchu, odstranění lepidla : </t>
  </si>
  <si>
    <t>Odkaz na mn. položky pořadí 14 : 71,51000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</si>
  <si>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</si>
  <si>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</si>
  <si>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</si>
  <si>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</si>
  <si>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</si>
  <si>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0,9*1,97</t>
  </si>
  <si>
    <t>766411821R00</t>
  </si>
  <si>
    <t>Demontáž obložení stěn palubkami</t>
  </si>
  <si>
    <t>800-766</t>
  </si>
  <si>
    <t>2.17 : (1,4*2+2,05*2-0,9*2)*1,8</t>
  </si>
  <si>
    <t>2.18 : (1,56*2+2,05*2-0,9*2)*1,8</t>
  </si>
  <si>
    <t>2.19 : (1,77*2+2,05-1,45*2)*1,8</t>
  </si>
  <si>
    <t>766411822R00</t>
  </si>
  <si>
    <t>Demontáž obložení stěn podkladových roštů</t>
  </si>
  <si>
    <t>Odkaz na mn. položky pořadí 12 : 23,77800</t>
  </si>
  <si>
    <t>776511820R00</t>
  </si>
  <si>
    <t>800-775</t>
  </si>
  <si>
    <t>999281148R00</t>
  </si>
  <si>
    <t>Přesun hmot pro opravy a údržbu objektů pro opravy a údržbu dosavadních objektů včetně vnějších plášťů  výšky do 12 m, nošením</t>
  </si>
  <si>
    <t>t</t>
  </si>
  <si>
    <t>801-4</t>
  </si>
  <si>
    <t>Přesun hmot</t>
  </si>
  <si>
    <t>POL7_</t>
  </si>
  <si>
    <t>oborů 801, 803, 811 a 812</t>
  </si>
  <si>
    <t>713191100RT9</t>
  </si>
  <si>
    <t>Izolace tepelné běžných konstrukcí - doplňky položení separační fólie, včetně dodávky PE fólie</t>
  </si>
  <si>
    <t>800-713</t>
  </si>
  <si>
    <t>998713202R00</t>
  </si>
  <si>
    <t>Přesun hmot pro izolace tepelné v objektech výšky do 12 m</t>
  </si>
  <si>
    <t>50 m vodorovně</t>
  </si>
  <si>
    <t>728001</t>
  </si>
  <si>
    <t>Vzduchotechnika - D+M, bližší specifikace viz. PD</t>
  </si>
  <si>
    <t>do m.č.2.12 instalace dovnitř 1x vnitřní klima jednotka VZT a přes střechu udělat průraz na novou vnější jednotku</t>
  </si>
  <si>
    <t>POP</t>
  </si>
  <si>
    <t>766001</t>
  </si>
  <si>
    <t>Nový mobiliář - D+M, bližší specifikace viz. PD</t>
  </si>
  <si>
    <t>Specifikace</t>
  </si>
  <si>
    <t>POL3_</t>
  </si>
  <si>
    <t>776101101R00</t>
  </si>
  <si>
    <t>Přípravné práce vysávání povlakových podlah průmyslovým vysavačem</t>
  </si>
  <si>
    <t>položky neobsahují žádný materiál</t>
  </si>
  <si>
    <t>Odkaz na mn. položky pořadí 30 : 71,51000</t>
  </si>
  <si>
    <t>776994111R00</t>
  </si>
  <si>
    <t>Ostatní práce svařování povlakových podlah  z pásů nebo čtverců</t>
  </si>
  <si>
    <t>m</t>
  </si>
  <si>
    <t>2.16,2.17,2.18,2.19,2.20 : 54,0</t>
  </si>
  <si>
    <t>776421300Rtx</t>
  </si>
  <si>
    <t>Montáž soklu k PVC podlahám do v.100 mm, vytažením PVC přes plastovou lištu, hrana začištěna silikonem - D+M</t>
  </si>
  <si>
    <t>2.12 : 8,3*2+3,58*2</t>
  </si>
  <si>
    <t>2.15 : 1,23*2+3,94*2</t>
  </si>
  <si>
    <t>2.16 : 6,37*2+5,68*2</t>
  </si>
  <si>
    <t>2.17 : 1,4*2+2,05*2</t>
  </si>
  <si>
    <t>2.18 : 1,56*2+2,05*2</t>
  </si>
  <si>
    <t>2.19 : 1,77*2+2,05*2</t>
  </si>
  <si>
    <t>2.20 : 1,1*2+1,67*2</t>
  </si>
  <si>
    <t>776521230RTx</t>
  </si>
  <si>
    <t>Lepení podlah povlakových z PVC, vodivých, extrémně trvanlivých na lepidlo doporučené výrobcem, pouze nalepení - PVC ve specifikaci</t>
  </si>
  <si>
    <t>28412326R1</t>
  </si>
  <si>
    <t>Podlahovina PVC elektrovodivá homogenní tl. 2 mm světle šedá, bližší specifikace viz. PD</t>
  </si>
  <si>
    <t>Odkaz na mn. položky pořadí 30 : 71,51000*1,15</t>
  </si>
  <si>
    <t>998776202R00</t>
  </si>
  <si>
    <t>Přesun hmot pro podlahy povlakové v objektech výšky do 12 m</t>
  </si>
  <si>
    <t>vodorovně do 50 m</t>
  </si>
  <si>
    <t>781101210R00</t>
  </si>
  <si>
    <t>Příprava podkladu pod obklady penetrace podkladu pod obklady</t>
  </si>
  <si>
    <t>800-771</t>
  </si>
  <si>
    <t>Odkaz na mn. položky pořadí 34 : 23,77800</t>
  </si>
  <si>
    <t>781475114R00</t>
  </si>
  <si>
    <t>Montáž obkladů vnitřních z dlaždic keramických kladených do tmele 200 x 200 mm,  , kladených do flexibilního tmele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</si>
  <si>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</si>
  <si>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</si>
  <si>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597813602R1</t>
  </si>
  <si>
    <t>Obklad keramický 20x20 cm, dle výběru investora</t>
  </si>
  <si>
    <t>Odkaz na mn. položky pořadí 34 : 23,77800*1,15</t>
  </si>
  <si>
    <t>998781202R00</t>
  </si>
  <si>
    <t>Přesun hmot pro obklady keramické v objektech výšky do 12 m</t>
  </si>
  <si>
    <t>783950010RAx</t>
  </si>
  <si>
    <t>Oprava nátěrů kovových oken syntet. lakem, obroušení, odmaštění, 1x krycí + 1x email</t>
  </si>
  <si>
    <t>Agregovaná položka</t>
  </si>
  <si>
    <t>POL2_</t>
  </si>
  <si>
    <t>784402801R00</t>
  </si>
  <si>
    <t>Odstranění maleb oškrabáním, v místnostech do 3,8 m</t>
  </si>
  <si>
    <t>800-784</t>
  </si>
  <si>
    <t>Odkaz na mn. položky pořadí 40 : 270,36880</t>
  </si>
  <si>
    <t>784450075RA0</t>
  </si>
  <si>
    <t>Malby z malířských směsí disperzní, penetrace jednonásobná, malba dvojnásobná, bílá</t>
  </si>
  <si>
    <t>AP-PSV</t>
  </si>
  <si>
    <t>2.12,2.15 : (8,3*2+7,52)*2,8</t>
  </si>
  <si>
    <t>2.13 : (2,13*2+4,0*2)*2,88</t>
  </si>
  <si>
    <t>2.14 : (2,54*2+4,0*2)*2,65</t>
  </si>
  <si>
    <t>2.16 : (6,37*2+5,68*2)*2,65</t>
  </si>
  <si>
    <t>2.17 : (1,4*2+2,05*2)*2,79</t>
  </si>
  <si>
    <t>2.18 : (1,56*2+2,05*2)*2,8</t>
  </si>
  <si>
    <t>2.19 : (1,77*2+2,05*2)*2,85</t>
  </si>
  <si>
    <t>2.20 : (1,1*2+1,67*2)*1,4</t>
  </si>
  <si>
    <t>979990101R00</t>
  </si>
  <si>
    <t>Poplatek za skládku za uložení, směsi betonu a cihel,  , skupina 17 01 01 a 17 01 02 z Katalogu odpadů</t>
  </si>
  <si>
    <t>Odkaz na dem. hmot. položky pořadí 9 : 0,90103</t>
  </si>
  <si>
    <t>Odkaz na dem. hmot. položky pořadí 11 : 0,13475</t>
  </si>
  <si>
    <t>979990160R00</t>
  </si>
  <si>
    <t>Poplatek za skládku za uložení, dřevo,  , skupina 20 02 01 z Katalogu odpadů</t>
  </si>
  <si>
    <t>Odkaz na dem. hmot. položky pořadí 12 : 0,26108</t>
  </si>
  <si>
    <t>Odkaz na dem. hmot. položky pořadí 13 : 0,19022</t>
  </si>
  <si>
    <t>979990181R00</t>
  </si>
  <si>
    <t>Poplatek za skládku za uložení, PVC podlahová krytina,  , skupina 20 03 07 z Katalogu odpadů</t>
  </si>
  <si>
    <t>Odkaz na dem. hmot. položky pořadí 14 : 0,07151</t>
  </si>
  <si>
    <t>979011211R00</t>
  </si>
  <si>
    <t>Svislá doprava suti a vybouraných hmot nošením za prvé podlaží nad základním podlažím</t>
  </si>
  <si>
    <t>Přesun suti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</si>
  <si>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</si>
  <si>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</si>
  <si>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</si>
  <si>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</si>
  <si>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</si>
  <si>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</si>
  <si>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</si>
  <si>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</si>
  <si>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</si>
  <si>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2x počítačový stůl</t>
  </si>
  <si>
    <t>Pol__0001</t>
  </si>
  <si>
    <t>Kabel U/FTP, drát, CAT.6A LS0H, B2ca s1d1a1</t>
  </si>
  <si>
    <t>metr</t>
  </si>
  <si>
    <t>POL1_1</t>
  </si>
  <si>
    <t>Pol__0002</t>
  </si>
  <si>
    <t>Datová dvojzásuvka RJ45 na omítku</t>
  </si>
  <si>
    <t>ks</t>
  </si>
  <si>
    <t>Pol__0003</t>
  </si>
  <si>
    <t>Datová dvojzásuvka RJ45 pod omítku</t>
  </si>
  <si>
    <t>Pol__0004</t>
  </si>
  <si>
    <t>Keystone RJ45 CAT.6A, samořezná svorkovnice pro drát AWG 26 – 22</t>
  </si>
  <si>
    <t>Pol__0005</t>
  </si>
  <si>
    <t>Patchpanel modulární pro 24 modulů</t>
  </si>
  <si>
    <t>Pol__0006</t>
  </si>
  <si>
    <t>Lišta LH 20x20 HF</t>
  </si>
  <si>
    <t>Pol__0007</t>
  </si>
  <si>
    <t>Lišta LH 40x20 HF</t>
  </si>
  <si>
    <t>Pol__0008</t>
  </si>
  <si>
    <t>Lišta LH 40x40 HF</t>
  </si>
  <si>
    <t>Pol__0009</t>
  </si>
  <si>
    <t>Lišta LH 60x40 HF</t>
  </si>
  <si>
    <t>Pol__0010</t>
  </si>
  <si>
    <t>Trubka ohebná 25 HF</t>
  </si>
  <si>
    <t>Pol__0011</t>
  </si>
  <si>
    <t>Parapetní kanál PK 110x65 HF</t>
  </si>
  <si>
    <t>Pol__0012</t>
  </si>
  <si>
    <t>Parapetní kanál PK 90x55 HF</t>
  </si>
  <si>
    <t>Pol__0013</t>
  </si>
  <si>
    <t>Roh vnější PK 110x65 HF</t>
  </si>
  <si>
    <t>Pol__0014</t>
  </si>
  <si>
    <t>T kus PK 110x65 HF</t>
  </si>
  <si>
    <t>Pol__0015</t>
  </si>
  <si>
    <t>Spojka PK 110x65 HF</t>
  </si>
  <si>
    <t>Pol__0016</t>
  </si>
  <si>
    <t>Koncovka PK 110x65 HF</t>
  </si>
  <si>
    <t>Pol__0017</t>
  </si>
  <si>
    <t>Roh vnější PK 90x55 HF</t>
  </si>
  <si>
    <t>Pol__0018</t>
  </si>
  <si>
    <t>T kus PK 90x55 HF</t>
  </si>
  <si>
    <t>Pol__0019</t>
  </si>
  <si>
    <t>Spojka PK 90x55 HF</t>
  </si>
  <si>
    <t>Pol__0020</t>
  </si>
  <si>
    <t>Koncovka PK 90x55 HF</t>
  </si>
  <si>
    <t>Pol__0021</t>
  </si>
  <si>
    <t>Požární ucpávka</t>
  </si>
  <si>
    <t>Pol__0022</t>
  </si>
  <si>
    <t>Dokumentace skutečného provedení ve formátu dwg</t>
  </si>
  <si>
    <t>Pol__0023</t>
  </si>
  <si>
    <t>Měření segmentů Cat.6A dle EN 50 173 vč. protokolů</t>
  </si>
  <si>
    <t>Pol__0024</t>
  </si>
  <si>
    <t>Parapetní kanál PK 170x70</t>
  </si>
  <si>
    <t>Pol__0025</t>
  </si>
  <si>
    <t>Spojka PK 170x70</t>
  </si>
  <si>
    <t>Pol__0026</t>
  </si>
  <si>
    <t>Datová jednozásuvka RJ45 na omítku</t>
  </si>
  <si>
    <t>Pol__0027</t>
  </si>
  <si>
    <t>průrazy, trasa přes stoupačku, podhledy demontáž a montáž</t>
  </si>
  <si>
    <t>X</t>
  </si>
  <si>
    <t>Vyčištění budov a ostatních objektů budov bytové nebo občanské výstavby-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</si>
  <si>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Odstranění povlakových podlah z nášlapné plochy lepených, s podložkou, z ploch přes 20 m2 nebp z ker. Dlažeb</t>
  </si>
  <si>
    <t>3x věšák (háček) na zeď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</si>
</sst>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Alignment="1">
      <alignment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N1fdjcto4zKU4YNzqSG2XNAsaASi/X7J7ALAB748QYrawleobKKtCkbMCFbGh2uTAa0xFljdNdrC8XEIwm/dvA==" saltValue="bzCltQ9XTi6YtiZOWOI6d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0"/>
  <sheetViews>
    <sheetView showGridLines="0" tabSelected="1" topLeftCell="B41" zoomScaleNormal="100" zoomScaleSheetLayoutView="75" workbookViewId="0">
      <selection activeCell="M72" sqref="M72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27" t="s">
        <v>41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>
      <c r="A2" s="2"/>
      <c r="B2" s="76" t="s">
        <v>22</v>
      </c>
      <c r="C2" s="77"/>
      <c r="D2" s="78" t="s">
        <v>43</v>
      </c>
      <c r="E2" s="233" t="s">
        <v>44</v>
      </c>
      <c r="F2" s="234"/>
      <c r="G2" s="234"/>
      <c r="H2" s="234"/>
      <c r="I2" s="234"/>
      <c r="J2" s="235"/>
      <c r="O2" s="1"/>
    </row>
    <row r="3" spans="1:15" ht="27" hidden="1" customHeight="1">
      <c r="A3" s="2"/>
      <c r="B3" s="79"/>
      <c r="C3" s="77"/>
      <c r="D3" s="80"/>
      <c r="E3" s="236"/>
      <c r="F3" s="237"/>
      <c r="G3" s="237"/>
      <c r="H3" s="237"/>
      <c r="I3" s="237"/>
      <c r="J3" s="238"/>
    </row>
    <row r="4" spans="1:15" ht="23.25" customHeight="1">
      <c r="A4" s="2"/>
      <c r="B4" s="81"/>
      <c r="C4" s="82"/>
      <c r="D4" s="83"/>
      <c r="E4" s="217"/>
      <c r="F4" s="217"/>
      <c r="G4" s="217"/>
      <c r="H4" s="217"/>
      <c r="I4" s="217"/>
      <c r="J4" s="218"/>
    </row>
    <row r="5" spans="1:15" ht="24" customHeight="1">
      <c r="A5" s="2"/>
      <c r="B5" s="31" t="s">
        <v>42</v>
      </c>
      <c r="D5" s="221" t="s">
        <v>45</v>
      </c>
      <c r="E5" s="222"/>
      <c r="F5" s="222"/>
      <c r="G5" s="222"/>
      <c r="H5" s="18" t="s">
        <v>40</v>
      </c>
      <c r="I5" s="85" t="s">
        <v>49</v>
      </c>
      <c r="J5" s="8"/>
    </row>
    <row r="6" spans="1:15" ht="15.75" customHeight="1">
      <c r="A6" s="2"/>
      <c r="B6" s="28"/>
      <c r="C6" s="55"/>
      <c r="D6" s="223" t="s">
        <v>46</v>
      </c>
      <c r="E6" s="224"/>
      <c r="F6" s="224"/>
      <c r="G6" s="224"/>
      <c r="H6" s="18" t="s">
        <v>34</v>
      </c>
      <c r="I6" s="85" t="s">
        <v>50</v>
      </c>
      <c r="J6" s="8"/>
    </row>
    <row r="7" spans="1:15" ht="15.75" customHeight="1">
      <c r="A7" s="2"/>
      <c r="B7" s="29"/>
      <c r="C7" s="56"/>
      <c r="D7" s="84" t="s">
        <v>48</v>
      </c>
      <c r="E7" s="225" t="s">
        <v>47</v>
      </c>
      <c r="F7" s="226"/>
      <c r="G7" s="226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40"/>
      <c r="E11" s="240"/>
      <c r="F11" s="240"/>
      <c r="G11" s="240"/>
      <c r="H11" s="18" t="s">
        <v>40</v>
      </c>
      <c r="I11" s="87"/>
      <c r="J11" s="8"/>
    </row>
    <row r="12" spans="1:15" ht="15.75" customHeight="1">
      <c r="A12" s="2"/>
      <c r="B12" s="28"/>
      <c r="C12" s="55"/>
      <c r="D12" s="216"/>
      <c r="E12" s="216"/>
      <c r="F12" s="216"/>
      <c r="G12" s="216"/>
      <c r="H12" s="18" t="s">
        <v>34</v>
      </c>
      <c r="I12" s="87"/>
      <c r="J12" s="8"/>
    </row>
    <row r="13" spans="1:15" ht="15.75" customHeight="1">
      <c r="A13" s="2"/>
      <c r="B13" s="29"/>
      <c r="C13" s="56"/>
      <c r="D13" s="86"/>
      <c r="E13" s="219"/>
      <c r="F13" s="220"/>
      <c r="G13" s="220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39"/>
      <c r="F15" s="239"/>
      <c r="G15" s="241"/>
      <c r="H15" s="241"/>
      <c r="I15" s="241" t="s">
        <v>29</v>
      </c>
      <c r="J15" s="242"/>
    </row>
    <row r="16" spans="1:15" ht="23.25" customHeight="1">
      <c r="A16" s="140" t="s">
        <v>24</v>
      </c>
      <c r="B16" s="38" t="s">
        <v>24</v>
      </c>
      <c r="C16" s="62"/>
      <c r="D16" s="63"/>
      <c r="E16" s="205"/>
      <c r="F16" s="206"/>
      <c r="G16" s="205"/>
      <c r="H16" s="206"/>
      <c r="I16" s="205">
        <f>SUMIF(F59:F76,A16,I59:I76)+SUMIF(F59:F76,"PSU",I59:I76)</f>
        <v>0</v>
      </c>
      <c r="J16" s="207"/>
    </row>
    <row r="17" spans="1:10" ht="23.25" customHeight="1">
      <c r="A17" s="140" t="s">
        <v>25</v>
      </c>
      <c r="B17" s="38" t="s">
        <v>25</v>
      </c>
      <c r="C17" s="62"/>
      <c r="D17" s="63"/>
      <c r="E17" s="205"/>
      <c r="F17" s="206"/>
      <c r="G17" s="205"/>
      <c r="H17" s="206"/>
      <c r="I17" s="205">
        <f>SUMIF(F59:F76,A17,I59:I76)</f>
        <v>0</v>
      </c>
      <c r="J17" s="207"/>
    </row>
    <row r="18" spans="1:10" ht="23.25" customHeight="1">
      <c r="A18" s="140" t="s">
        <v>26</v>
      </c>
      <c r="B18" s="38" t="s">
        <v>26</v>
      </c>
      <c r="C18" s="62"/>
      <c r="D18" s="63"/>
      <c r="E18" s="205"/>
      <c r="F18" s="206"/>
      <c r="G18" s="205"/>
      <c r="H18" s="206"/>
      <c r="I18" s="205">
        <f>SUMIF(F59:F76,A18,I59:I76)</f>
        <v>0</v>
      </c>
      <c r="J18" s="207"/>
    </row>
    <row r="19" spans="1:10" ht="23.25" customHeight="1">
      <c r="A19" s="140" t="s">
        <v>106</v>
      </c>
      <c r="B19" s="38" t="s">
        <v>27</v>
      </c>
      <c r="C19" s="62"/>
      <c r="D19" s="63"/>
      <c r="E19" s="205"/>
      <c r="F19" s="206"/>
      <c r="G19" s="205"/>
      <c r="H19" s="206"/>
      <c r="I19" s="205">
        <f>SUMIF(F59:F76,A19,I59:I76)</f>
        <v>0</v>
      </c>
      <c r="J19" s="207"/>
    </row>
    <row r="20" spans="1:10" ht="23.25" customHeight="1">
      <c r="A20" s="140" t="s">
        <v>107</v>
      </c>
      <c r="B20" s="38" t="s">
        <v>28</v>
      </c>
      <c r="C20" s="62"/>
      <c r="D20" s="63"/>
      <c r="E20" s="205"/>
      <c r="F20" s="206"/>
      <c r="G20" s="205"/>
      <c r="H20" s="206"/>
      <c r="I20" s="205">
        <f>SUMIF(F59:F76,A20,I59:I76)</f>
        <v>0</v>
      </c>
      <c r="J20" s="207"/>
    </row>
    <row r="21" spans="1:10" ht="23.25" customHeight="1">
      <c r="A21" s="2"/>
      <c r="B21" s="48" t="s">
        <v>29</v>
      </c>
      <c r="C21" s="64"/>
      <c r="D21" s="65"/>
      <c r="E21" s="208"/>
      <c r="F21" s="243"/>
      <c r="G21" s="208"/>
      <c r="H21" s="243"/>
      <c r="I21" s="208">
        <f>SUM(I16:J20)</f>
        <v>0</v>
      </c>
      <c r="J21" s="209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>
      <c r="A28" s="2"/>
      <c r="B28" s="113" t="s">
        <v>23</v>
      </c>
      <c r="C28" s="114"/>
      <c r="D28" s="114"/>
      <c r="E28" s="115"/>
      <c r="F28" s="116"/>
      <c r="G28" s="210">
        <f>ZakladDPHSniVypocet+ZakladDPHZaklVypocet</f>
        <v>0</v>
      </c>
      <c r="H28" s="211"/>
      <c r="I28" s="211"/>
      <c r="J28" s="117" t="str">
        <f t="shared" si="0"/>
        <v>CZK</v>
      </c>
    </row>
    <row r="29" spans="1:10" ht="27.75" customHeight="1" thickBot="1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0">
        <f>A27</f>
        <v>0</v>
      </c>
      <c r="H29" s="210"/>
      <c r="I29" s="210"/>
      <c r="J29" s="120" t="s">
        <v>61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>
      <c r="A39" s="89">
        <v>1</v>
      </c>
      <c r="B39" s="99" t="s">
        <v>51</v>
      </c>
      <c r="C39" s="195"/>
      <c r="D39" s="195"/>
      <c r="E39" s="195"/>
      <c r="F39" s="100">
        <f>'0 1 Naklady'!AE21+'SO_KD02 1 Pol'!AE121+'SO_KD02 2 Pol'!AE37</f>
        <v>0</v>
      </c>
      <c r="G39" s="101">
        <f>'0 1 Naklady'!AF21+'SO_KD02 1 Pol'!AF121+'SO_KD02 2 Pol'!AF37</f>
        <v>0</v>
      </c>
      <c r="H39" s="102">
        <f t="shared" ref="H39:H45" si="1">(F39*SazbaDPH1/100)+(G39*SazbaDPH2/100)</f>
        <v>0</v>
      </c>
      <c r="I39" s="102">
        <f>F39+G39+H39</f>
        <v>0</v>
      </c>
      <c r="J39" s="103" t="e">
        <f ca="1">IF(_xlfn.SINGLE(CenaCelkemVypocet)=0,"",I39/_xlfn.SINGLE(CenaCelkemVypocet)*100)</f>
        <v>#NAME?</v>
      </c>
    </row>
    <row r="40" spans="1:10" ht="25.5" customHeight="1">
      <c r="A40" s="89">
        <v>2</v>
      </c>
      <c r="B40" s="104"/>
      <c r="C40" s="199" t="s">
        <v>52</v>
      </c>
      <c r="D40" s="199"/>
      <c r="E40" s="199"/>
      <c r="F40" s="105">
        <f>'0 1 Naklady'!AE21</f>
        <v>0</v>
      </c>
      <c r="G40" s="106">
        <f>'0 1 Naklady'!AF21</f>
        <v>0</v>
      </c>
      <c r="H40" s="106">
        <f t="shared" si="1"/>
        <v>0</v>
      </c>
      <c r="I40" s="106">
        <f>F40+G40+H40</f>
        <v>0</v>
      </c>
      <c r="J40" s="107" t="e">
        <f ca="1">IF(_xlfn.SINGLE(CenaCelkemVypocet)=0,"",I40/_xlfn.SINGLE(CenaCelkemVypocet)*100)</f>
        <v>#NAME?</v>
      </c>
    </row>
    <row r="41" spans="1:10" ht="25.5" customHeight="1">
      <c r="A41" s="89">
        <v>3</v>
      </c>
      <c r="B41" s="108" t="s">
        <v>53</v>
      </c>
      <c r="C41" s="195" t="s">
        <v>52</v>
      </c>
      <c r="D41" s="195"/>
      <c r="E41" s="195"/>
      <c r="F41" s="109">
        <f>'0 1 Naklady'!AE21</f>
        <v>0</v>
      </c>
      <c r="G41" s="102">
        <f>'0 1 Naklady'!AF21</f>
        <v>0</v>
      </c>
      <c r="H41" s="102">
        <f t="shared" si="1"/>
        <v>0</v>
      </c>
      <c r="I41" s="102">
        <f>F41+G41+H41</f>
        <v>0</v>
      </c>
      <c r="J41" s="103" t="e">
        <f ca="1">IF(_xlfn.SINGLE(CenaCelkemVypocet)=0,"",I41/_xlfn.SINGLE(CenaCelkemVypocet)*100)</f>
        <v>#NAME?</v>
      </c>
    </row>
    <row r="42" spans="1:10" ht="25.5" customHeight="1">
      <c r="A42" s="89">
        <v>2</v>
      </c>
      <c r="B42" s="104"/>
      <c r="C42" s="199" t="s">
        <v>54</v>
      </c>
      <c r="D42" s="199"/>
      <c r="E42" s="199"/>
      <c r="F42" s="105"/>
      <c r="G42" s="106"/>
      <c r="H42" s="106">
        <f t="shared" si="1"/>
        <v>0</v>
      </c>
      <c r="I42" s="106"/>
      <c r="J42" s="107"/>
    </row>
    <row r="43" spans="1:10" ht="25.5" customHeight="1">
      <c r="A43" s="89">
        <v>2</v>
      </c>
      <c r="B43" s="104" t="s">
        <v>55</v>
      </c>
      <c r="C43" s="199" t="s">
        <v>56</v>
      </c>
      <c r="D43" s="199"/>
      <c r="E43" s="199"/>
      <c r="F43" s="105">
        <f>'SO_KD02 1 Pol'!AE121+'SO_KD02 2 Pol'!AE37</f>
        <v>0</v>
      </c>
      <c r="G43" s="106">
        <f>'SO_KD02 1 Pol'!AF121+'SO_KD02 2 Pol'!AF37</f>
        <v>0</v>
      </c>
      <c r="H43" s="106">
        <f t="shared" si="1"/>
        <v>0</v>
      </c>
      <c r="I43" s="106">
        <f>F43+G43+H43</f>
        <v>0</v>
      </c>
      <c r="J43" s="107" t="e">
        <f ca="1">IF(_xlfn.SINGLE(CenaCelkemVypocet)=0,"",I43/_xlfn.SINGLE(CenaCelkemVypocet)*100)</f>
        <v>#NAME?</v>
      </c>
    </row>
    <row r="44" spans="1:10" ht="25.5" customHeight="1">
      <c r="A44" s="89">
        <v>3</v>
      </c>
      <c r="B44" s="108" t="s">
        <v>53</v>
      </c>
      <c r="C44" s="195" t="s">
        <v>57</v>
      </c>
      <c r="D44" s="195"/>
      <c r="E44" s="195"/>
      <c r="F44" s="109">
        <f>'SO_KD02 1 Pol'!AE121</f>
        <v>0</v>
      </c>
      <c r="G44" s="102">
        <f>'SO_KD02 1 Pol'!AF121</f>
        <v>0</v>
      </c>
      <c r="H44" s="102">
        <f t="shared" si="1"/>
        <v>0</v>
      </c>
      <c r="I44" s="102">
        <f>F44+G44+H44</f>
        <v>0</v>
      </c>
      <c r="J44" s="103" t="e">
        <f ca="1">IF(_xlfn.SINGLE(CenaCelkemVypocet)=0,"",I44/_xlfn.SINGLE(CenaCelkemVypocet)*100)</f>
        <v>#NAME?</v>
      </c>
    </row>
    <row r="45" spans="1:10" ht="25.5" customHeight="1">
      <c r="A45" s="89">
        <v>3</v>
      </c>
      <c r="B45" s="108" t="s">
        <v>58</v>
      </c>
      <c r="C45" s="195" t="s">
        <v>59</v>
      </c>
      <c r="D45" s="195"/>
      <c r="E45" s="195"/>
      <c r="F45" s="109">
        <f>'SO_KD02 2 Pol'!AE37</f>
        <v>0</v>
      </c>
      <c r="G45" s="102">
        <f>'SO_KD02 2 Pol'!AF37</f>
        <v>0</v>
      </c>
      <c r="H45" s="102">
        <f t="shared" si="1"/>
        <v>0</v>
      </c>
      <c r="I45" s="102">
        <f>F45+G45+H45</f>
        <v>0</v>
      </c>
      <c r="J45" s="103" t="e">
        <f ca="1">IF(_xlfn.SINGLE(CenaCelkemVypocet)=0,"",I45/_xlfn.SINGLE(CenaCelkemVypocet)*100)</f>
        <v>#NAME?</v>
      </c>
    </row>
    <row r="46" spans="1:10" ht="25.5" customHeight="1">
      <c r="A46" s="89"/>
      <c r="B46" s="196" t="s">
        <v>60</v>
      </c>
      <c r="C46" s="197"/>
      <c r="D46" s="197"/>
      <c r="E46" s="198"/>
      <c r="F46" s="110">
        <f>SUMIF(A39:A45,"=1",F39:F45)</f>
        <v>0</v>
      </c>
      <c r="G46" s="111">
        <f>SUMIF(A39:A45,"=1",G39:G45)</f>
        <v>0</v>
      </c>
      <c r="H46" s="111">
        <f>SUMIF(A39:A45,"=1",H39:H45)</f>
        <v>0</v>
      </c>
      <c r="I46" s="111">
        <f>SUMIF(A39:A45,"=1",I39:I45)</f>
        <v>0</v>
      </c>
      <c r="J46" s="112" t="e">
        <f ca="1">SUMIF(A39:A45,"=1",J39:J45)</f>
        <v>#NAME?</v>
      </c>
    </row>
    <row r="48" spans="1:10">
      <c r="A48" t="s">
        <v>62</v>
      </c>
      <c r="B48" t="s">
        <v>63</v>
      </c>
    </row>
    <row r="49" spans="1:10">
      <c r="A49" t="s">
        <v>64</v>
      </c>
      <c r="B49" t="s">
        <v>65</v>
      </c>
    </row>
    <row r="50" spans="1:10">
      <c r="A50" t="s">
        <v>66</v>
      </c>
      <c r="B50" t="s">
        <v>67</v>
      </c>
    </row>
    <row r="51" spans="1:10">
      <c r="A51" t="s">
        <v>64</v>
      </c>
      <c r="B51" t="s">
        <v>68</v>
      </c>
    </row>
    <row r="52" spans="1:10">
      <c r="A52" t="s">
        <v>66</v>
      </c>
      <c r="B52" t="s">
        <v>69</v>
      </c>
    </row>
    <row r="53" spans="1:10">
      <c r="A53" t="s">
        <v>66</v>
      </c>
      <c r="B53" t="s">
        <v>70</v>
      </c>
    </row>
    <row r="56" spans="1:10" ht="15.75">
      <c r="B56" s="121" t="s">
        <v>71</v>
      </c>
    </row>
    <row r="58" spans="1:10" ht="25.5" customHeight="1">
      <c r="A58" s="123"/>
      <c r="B58" s="126" t="s">
        <v>17</v>
      </c>
      <c r="C58" s="126" t="s">
        <v>5</v>
      </c>
      <c r="D58" s="127"/>
      <c r="E58" s="127"/>
      <c r="F58" s="128" t="s">
        <v>72</v>
      </c>
      <c r="G58" s="128"/>
      <c r="H58" s="128"/>
      <c r="I58" s="128" t="s">
        <v>29</v>
      </c>
      <c r="J58" s="128" t="s">
        <v>0</v>
      </c>
    </row>
    <row r="59" spans="1:10" ht="36.75" customHeight="1">
      <c r="A59" s="124"/>
      <c r="B59" s="129" t="s">
        <v>73</v>
      </c>
      <c r="C59" s="193" t="s">
        <v>74</v>
      </c>
      <c r="D59" s="194"/>
      <c r="E59" s="194"/>
      <c r="F59" s="138" t="s">
        <v>24</v>
      </c>
      <c r="G59" s="130"/>
      <c r="H59" s="130"/>
      <c r="I59" s="130">
        <f>'SO_KD02 1 Pol'!G8</f>
        <v>0</v>
      </c>
      <c r="J59" s="135" t="str">
        <f>IF(I77=0,"",I59/I77*100)</f>
        <v/>
      </c>
    </row>
    <row r="60" spans="1:10" ht="36.75" customHeight="1">
      <c r="A60" s="124"/>
      <c r="B60" s="129" t="s">
        <v>75</v>
      </c>
      <c r="C60" s="193" t="s">
        <v>76</v>
      </c>
      <c r="D60" s="194"/>
      <c r="E60" s="194"/>
      <c r="F60" s="138" t="s">
        <v>24</v>
      </c>
      <c r="G60" s="130"/>
      <c r="H60" s="130"/>
      <c r="I60" s="130">
        <f>'SO_KD02 1 Pol'!G12</f>
        <v>0</v>
      </c>
      <c r="J60" s="135" t="str">
        <f>IF(I77=0,"",I60/I77*100)</f>
        <v/>
      </c>
    </row>
    <row r="61" spans="1:10" ht="36.75" customHeight="1">
      <c r="A61" s="124"/>
      <c r="B61" s="129" t="s">
        <v>77</v>
      </c>
      <c r="C61" s="193" t="s">
        <v>78</v>
      </c>
      <c r="D61" s="194"/>
      <c r="E61" s="194"/>
      <c r="F61" s="138" t="s">
        <v>24</v>
      </c>
      <c r="G61" s="130"/>
      <c r="H61" s="130"/>
      <c r="I61" s="130">
        <f>'SO_KD02 1 Pol'!G15</f>
        <v>0</v>
      </c>
      <c r="J61" s="135" t="str">
        <f>IF(I77=0,"",I61/I77*100)</f>
        <v/>
      </c>
    </row>
    <row r="62" spans="1:10" ht="36.75" customHeight="1">
      <c r="A62" s="124"/>
      <c r="B62" s="129" t="s">
        <v>79</v>
      </c>
      <c r="C62" s="193" t="s">
        <v>80</v>
      </c>
      <c r="D62" s="194"/>
      <c r="E62" s="194"/>
      <c r="F62" s="138" t="s">
        <v>24</v>
      </c>
      <c r="G62" s="130"/>
      <c r="H62" s="130"/>
      <c r="I62" s="130">
        <f>'SO_KD02 1 Pol'!G17</f>
        <v>0</v>
      </c>
      <c r="J62" s="135" t="str">
        <f>IF(I77=0,"",I62/I77*100)</f>
        <v/>
      </c>
    </row>
    <row r="63" spans="1:10" ht="36.75" customHeight="1">
      <c r="A63" s="124"/>
      <c r="B63" s="129" t="s">
        <v>81</v>
      </c>
      <c r="C63" s="193" t="s">
        <v>82</v>
      </c>
      <c r="D63" s="194"/>
      <c r="E63" s="194"/>
      <c r="F63" s="138" t="s">
        <v>24</v>
      </c>
      <c r="G63" s="130"/>
      <c r="H63" s="130"/>
      <c r="I63" s="130">
        <f>'SO_KD02 1 Pol'!G20</f>
        <v>0</v>
      </c>
      <c r="J63" s="135" t="str">
        <f>IF(I77=0,"",I63/I77*100)</f>
        <v/>
      </c>
    </row>
    <row r="64" spans="1:10" ht="36.75" customHeight="1">
      <c r="A64" s="124"/>
      <c r="B64" s="129" t="s">
        <v>83</v>
      </c>
      <c r="C64" s="193" t="s">
        <v>84</v>
      </c>
      <c r="D64" s="194"/>
      <c r="E64" s="194"/>
      <c r="F64" s="138" t="s">
        <v>24</v>
      </c>
      <c r="G64" s="130"/>
      <c r="H64" s="130"/>
      <c r="I64" s="130">
        <f>'SO_KD02 1 Pol'!G26</f>
        <v>0</v>
      </c>
      <c r="J64" s="135" t="str">
        <f>IF(I77=0,"",I64/I77*100)</f>
        <v/>
      </c>
    </row>
    <row r="65" spans="1:10" ht="36.75" customHeight="1">
      <c r="A65" s="124"/>
      <c r="B65" s="129" t="s">
        <v>85</v>
      </c>
      <c r="C65" s="193" t="s">
        <v>86</v>
      </c>
      <c r="D65" s="194"/>
      <c r="E65" s="194"/>
      <c r="F65" s="138" t="s">
        <v>24</v>
      </c>
      <c r="G65" s="130"/>
      <c r="H65" s="130"/>
      <c r="I65" s="130">
        <f>'SO_KD02 1 Pol'!G43</f>
        <v>0</v>
      </c>
      <c r="J65" s="135" t="str">
        <f>IF(I77=0,"",I65/I77*100)</f>
        <v/>
      </c>
    </row>
    <row r="66" spans="1:10" ht="36.75" customHeight="1">
      <c r="A66" s="124"/>
      <c r="B66" s="129" t="s">
        <v>87</v>
      </c>
      <c r="C66" s="193" t="s">
        <v>88</v>
      </c>
      <c r="D66" s="194"/>
      <c r="E66" s="194"/>
      <c r="F66" s="138" t="s">
        <v>25</v>
      </c>
      <c r="G66" s="130"/>
      <c r="H66" s="130"/>
      <c r="I66" s="130">
        <f>'SO_KD02 1 Pol'!G46</f>
        <v>0</v>
      </c>
      <c r="J66" s="135" t="str">
        <f>IF(I77=0,"",I66/I77*100)</f>
        <v/>
      </c>
    </row>
    <row r="67" spans="1:10" ht="36.75" customHeight="1">
      <c r="A67" s="124"/>
      <c r="B67" s="129" t="s">
        <v>89</v>
      </c>
      <c r="C67" s="193" t="s">
        <v>90</v>
      </c>
      <c r="D67" s="194"/>
      <c r="E67" s="194"/>
      <c r="F67" s="138" t="s">
        <v>25</v>
      </c>
      <c r="G67" s="130"/>
      <c r="H67" s="130"/>
      <c r="I67" s="130">
        <f>'SO_KD02 1 Pol'!G51</f>
        <v>0</v>
      </c>
      <c r="J67" s="135" t="str">
        <f>IF(I77=0,"",I67/I77*100)</f>
        <v/>
      </c>
    </row>
    <row r="68" spans="1:10" ht="36.75" customHeight="1">
      <c r="A68" s="124"/>
      <c r="B68" s="129" t="s">
        <v>91</v>
      </c>
      <c r="C68" s="193" t="s">
        <v>92</v>
      </c>
      <c r="D68" s="194"/>
      <c r="E68" s="194"/>
      <c r="F68" s="138" t="s">
        <v>25</v>
      </c>
      <c r="G68" s="130"/>
      <c r="H68" s="130"/>
      <c r="I68" s="130">
        <f>'SO_KD02 1 Pol'!G54</f>
        <v>0</v>
      </c>
      <c r="J68" s="135" t="str">
        <f>IF(I77=0,"",I68/I77*100)</f>
        <v/>
      </c>
    </row>
    <row r="69" spans="1:10" ht="36.75" customHeight="1">
      <c r="A69" s="124"/>
      <c r="B69" s="129" t="s">
        <v>93</v>
      </c>
      <c r="C69" s="193" t="s">
        <v>94</v>
      </c>
      <c r="D69" s="194"/>
      <c r="E69" s="194"/>
      <c r="F69" s="138" t="s">
        <v>25</v>
      </c>
      <c r="G69" s="130"/>
      <c r="H69" s="130"/>
      <c r="I69" s="130">
        <f>'SO_KD02 1 Pol'!G59</f>
        <v>0</v>
      </c>
      <c r="J69" s="135" t="str">
        <f>IF(I77=0,"",I69/I77*100)</f>
        <v/>
      </c>
    </row>
    <row r="70" spans="1:10" ht="36.75" customHeight="1">
      <c r="A70" s="124"/>
      <c r="B70" s="129" t="s">
        <v>95</v>
      </c>
      <c r="C70" s="193" t="s">
        <v>96</v>
      </c>
      <c r="D70" s="194"/>
      <c r="E70" s="194"/>
      <c r="F70" s="138" t="s">
        <v>25</v>
      </c>
      <c r="G70" s="130"/>
      <c r="H70" s="130"/>
      <c r="I70" s="130">
        <f>'SO_KD02 1 Pol'!G79</f>
        <v>0</v>
      </c>
      <c r="J70" s="135" t="str">
        <f>IF(I77=0,"",I70/I77*100)</f>
        <v/>
      </c>
    </row>
    <row r="71" spans="1:10" ht="36.75" customHeight="1">
      <c r="A71" s="124"/>
      <c r="B71" s="129" t="s">
        <v>97</v>
      </c>
      <c r="C71" s="193" t="s">
        <v>98</v>
      </c>
      <c r="D71" s="194"/>
      <c r="E71" s="194"/>
      <c r="F71" s="138" t="s">
        <v>25</v>
      </c>
      <c r="G71" s="130"/>
      <c r="H71" s="130"/>
      <c r="I71" s="130">
        <f>'SO_KD02 1 Pol'!G91</f>
        <v>0</v>
      </c>
      <c r="J71" s="135" t="str">
        <f>IF(I77=0,"",I71/I77*100)</f>
        <v/>
      </c>
    </row>
    <row r="72" spans="1:10" ht="36.75" customHeight="1">
      <c r="A72" s="124"/>
      <c r="B72" s="129" t="s">
        <v>99</v>
      </c>
      <c r="C72" s="193" t="s">
        <v>100</v>
      </c>
      <c r="D72" s="194"/>
      <c r="E72" s="194"/>
      <c r="F72" s="138" t="s">
        <v>25</v>
      </c>
      <c r="G72" s="130"/>
      <c r="H72" s="130"/>
      <c r="I72" s="130">
        <f>'SO_KD02 1 Pol'!G94</f>
        <v>0</v>
      </c>
      <c r="J72" s="135" t="str">
        <f>IF(I77=0,"",I72/I77*100)</f>
        <v/>
      </c>
    </row>
    <row r="73" spans="1:10" ht="36.75" customHeight="1">
      <c r="A73" s="124"/>
      <c r="B73" s="129" t="s">
        <v>101</v>
      </c>
      <c r="C73" s="193" t="s">
        <v>102</v>
      </c>
      <c r="D73" s="194"/>
      <c r="E73" s="194"/>
      <c r="F73" s="138" t="s">
        <v>26</v>
      </c>
      <c r="G73" s="130"/>
      <c r="H73" s="130"/>
      <c r="I73" s="130">
        <f>'SO_KD02 2 Pol'!G8</f>
        <v>0</v>
      </c>
      <c r="J73" s="135" t="str">
        <f>IF(I77=0,"",I73/I77*100)</f>
        <v/>
      </c>
    </row>
    <row r="74" spans="1:10" ht="36.75" customHeight="1">
      <c r="A74" s="124"/>
      <c r="B74" s="129" t="s">
        <v>103</v>
      </c>
      <c r="C74" s="193" t="s">
        <v>104</v>
      </c>
      <c r="D74" s="194"/>
      <c r="E74" s="194"/>
      <c r="F74" s="138" t="s">
        <v>105</v>
      </c>
      <c r="G74" s="130"/>
      <c r="H74" s="130"/>
      <c r="I74" s="130">
        <f>'SO_KD02 1 Pol'!G106</f>
        <v>0</v>
      </c>
      <c r="J74" s="135" t="str">
        <f>IF(I77=0,"",I74/I77*100)</f>
        <v/>
      </c>
    </row>
    <row r="75" spans="1:10" ht="36.75" customHeight="1">
      <c r="A75" s="124"/>
      <c r="B75" s="129" t="s">
        <v>106</v>
      </c>
      <c r="C75" s="193" t="s">
        <v>27</v>
      </c>
      <c r="D75" s="194"/>
      <c r="E75" s="194"/>
      <c r="F75" s="138" t="s">
        <v>106</v>
      </c>
      <c r="G75" s="130"/>
      <c r="H75" s="130"/>
      <c r="I75" s="130">
        <f>'0 1 Naklady'!G8</f>
        <v>0</v>
      </c>
      <c r="J75" s="135" t="str">
        <f>IF(I77=0,"",I75/I77*100)</f>
        <v/>
      </c>
    </row>
    <row r="76" spans="1:10" ht="36.75" customHeight="1">
      <c r="A76" s="124"/>
      <c r="B76" s="129" t="s">
        <v>107</v>
      </c>
      <c r="C76" s="193" t="s">
        <v>28</v>
      </c>
      <c r="D76" s="194"/>
      <c r="E76" s="194"/>
      <c r="F76" s="138" t="s">
        <v>107</v>
      </c>
      <c r="G76" s="130"/>
      <c r="H76" s="130"/>
      <c r="I76" s="130">
        <f>'0 1 Naklady'!G11</f>
        <v>0</v>
      </c>
      <c r="J76" s="135" t="str">
        <f>IF(I77=0,"",I76/I77*100)</f>
        <v/>
      </c>
    </row>
    <row r="77" spans="1:10" ht="25.5" customHeight="1">
      <c r="A77" s="125"/>
      <c r="B77" s="131" t="s">
        <v>1</v>
      </c>
      <c r="C77" s="132"/>
      <c r="D77" s="133"/>
      <c r="E77" s="133"/>
      <c r="F77" s="139"/>
      <c r="G77" s="134"/>
      <c r="H77" s="134"/>
      <c r="I77" s="134">
        <f>SUM(I59:I76)</f>
        <v>0</v>
      </c>
      <c r="J77" s="136">
        <f>SUM(J59:J76)</f>
        <v>0</v>
      </c>
    </row>
    <row r="78" spans="1:10">
      <c r="F78" s="88"/>
      <c r="G78" s="88"/>
      <c r="H78" s="88"/>
      <c r="I78" s="88"/>
      <c r="J78" s="137"/>
    </row>
    <row r="79" spans="1:10">
      <c r="F79" s="88"/>
      <c r="G79" s="88"/>
      <c r="H79" s="88"/>
      <c r="I79" s="88"/>
      <c r="J79" s="137"/>
    </row>
    <row r="80" spans="1:10">
      <c r="F80" s="88"/>
      <c r="G80" s="88"/>
      <c r="H80" s="88"/>
      <c r="I80" s="88"/>
      <c r="J80" s="137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6:E76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>
      <c r="A4" s="50" t="s">
        <v>9</v>
      </c>
      <c r="B4" s="49"/>
      <c r="C4" s="246"/>
      <c r="D4" s="246"/>
      <c r="E4" s="246"/>
      <c r="F4" s="246"/>
      <c r="G4" s="247"/>
    </row>
    <row r="5" spans="1:7">
      <c r="B5" s="4"/>
      <c r="C5" s="5"/>
      <c r="D5" s="6"/>
    </row>
  </sheetData>
  <sheetProtection algorithmName="SHA-512" hashValue="uuzpcg3B9I964zQdqHbcc2x6aYV3jHhZ+7MhC979CtPBZa9dFbvsG3ZFsYmSDUFHvAhWgUfyBjlaA5RZZuzzJQ==" saltValue="sP/hUbKFW5QYpHuk0rk7D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C44" sqref="C44"/>
    </sheetView>
  </sheetViews>
  <sheetFormatPr defaultRowHeight="12.75" outlineLevelRow="1"/>
  <cols>
    <col min="1" max="1" width="3.42578125" customWidth="1"/>
    <col min="2" max="2" width="12.7109375" style="122" customWidth="1"/>
    <col min="3" max="3" width="63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48" t="s">
        <v>108</v>
      </c>
      <c r="B1" s="248"/>
      <c r="C1" s="248"/>
      <c r="D1" s="248"/>
      <c r="E1" s="248"/>
      <c r="F1" s="248"/>
      <c r="G1" s="248"/>
      <c r="AG1" t="s">
        <v>109</v>
      </c>
    </row>
    <row r="2" spans="1:60" ht="25.15" customHeight="1">
      <c r="A2" s="141" t="s">
        <v>7</v>
      </c>
      <c r="B2" s="49" t="s">
        <v>43</v>
      </c>
      <c r="C2" s="249" t="s">
        <v>44</v>
      </c>
      <c r="D2" s="250"/>
      <c r="E2" s="250"/>
      <c r="F2" s="250"/>
      <c r="G2" s="251"/>
      <c r="AG2" t="s">
        <v>110</v>
      </c>
    </row>
    <row r="3" spans="1:60" ht="25.15" customHeight="1">
      <c r="A3" s="141" t="s">
        <v>8</v>
      </c>
      <c r="B3" s="49" t="s">
        <v>111</v>
      </c>
      <c r="C3" s="249" t="s">
        <v>52</v>
      </c>
      <c r="D3" s="250"/>
      <c r="E3" s="250"/>
      <c r="F3" s="250"/>
      <c r="G3" s="251"/>
      <c r="AC3" s="122" t="s">
        <v>112</v>
      </c>
      <c r="AG3" t="s">
        <v>113</v>
      </c>
    </row>
    <row r="4" spans="1:60" ht="25.15" customHeight="1">
      <c r="A4" s="142" t="s">
        <v>9</v>
      </c>
      <c r="B4" s="143" t="s">
        <v>53</v>
      </c>
      <c r="C4" s="252" t="s">
        <v>52</v>
      </c>
      <c r="D4" s="253"/>
      <c r="E4" s="253"/>
      <c r="F4" s="253"/>
      <c r="G4" s="254"/>
      <c r="AG4" t="s">
        <v>114</v>
      </c>
    </row>
    <row r="5" spans="1:60">
      <c r="D5" s="10"/>
    </row>
    <row r="6" spans="1:60" ht="38.25">
      <c r="A6" s="145" t="s">
        <v>115</v>
      </c>
      <c r="B6" s="147" t="s">
        <v>116</v>
      </c>
      <c r="C6" s="147" t="s">
        <v>117</v>
      </c>
      <c r="D6" s="146" t="s">
        <v>118</v>
      </c>
      <c r="E6" s="145" t="s">
        <v>119</v>
      </c>
      <c r="F6" s="144" t="s">
        <v>120</v>
      </c>
      <c r="G6" s="145" t="s">
        <v>29</v>
      </c>
      <c r="H6" s="148" t="s">
        <v>30</v>
      </c>
      <c r="I6" s="148" t="s">
        <v>121</v>
      </c>
      <c r="J6" s="148" t="s">
        <v>31</v>
      </c>
      <c r="K6" s="148" t="s">
        <v>122</v>
      </c>
      <c r="L6" s="148" t="s">
        <v>123</v>
      </c>
      <c r="M6" s="148" t="s">
        <v>124</v>
      </c>
      <c r="N6" s="148" t="s">
        <v>125</v>
      </c>
      <c r="O6" s="148" t="s">
        <v>126</v>
      </c>
      <c r="P6" s="148" t="s">
        <v>127</v>
      </c>
      <c r="Q6" s="148" t="s">
        <v>128</v>
      </c>
      <c r="R6" s="148" t="s">
        <v>129</v>
      </c>
      <c r="S6" s="148" t="s">
        <v>130</v>
      </c>
      <c r="T6" s="148" t="s">
        <v>131</v>
      </c>
      <c r="U6" s="148" t="s">
        <v>132</v>
      </c>
      <c r="V6" s="148" t="s">
        <v>133</v>
      </c>
      <c r="W6" s="148" t="s">
        <v>134</v>
      </c>
      <c r="X6" s="148" t="s">
        <v>135</v>
      </c>
      <c r="Y6" s="148" t="s">
        <v>136</v>
      </c>
    </row>
    <row r="7" spans="1:60" hidden="1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>
      <c r="A8" s="161" t="s">
        <v>137</v>
      </c>
      <c r="B8" s="162" t="s">
        <v>106</v>
      </c>
      <c r="C8" s="182" t="s">
        <v>27</v>
      </c>
      <c r="D8" s="163"/>
      <c r="E8" s="164"/>
      <c r="F8" s="165"/>
      <c r="G8" s="165">
        <f>SUMIF(AG9:AG10,"&lt;&gt;NOR",G9:G10)</f>
        <v>0</v>
      </c>
      <c r="H8" s="165"/>
      <c r="I8" s="165">
        <f>SUM(I9:I10)</f>
        <v>0</v>
      </c>
      <c r="J8" s="165"/>
      <c r="K8" s="165">
        <f>SUM(K9:K10)</f>
        <v>67850</v>
      </c>
      <c r="L8" s="165"/>
      <c r="M8" s="165">
        <f>SUM(M9:M10)</f>
        <v>0</v>
      </c>
      <c r="N8" s="164"/>
      <c r="O8" s="164">
        <f>SUM(O9:O10)</f>
        <v>0</v>
      </c>
      <c r="P8" s="164"/>
      <c r="Q8" s="164">
        <f>SUM(Q9:Q10)</f>
        <v>0</v>
      </c>
      <c r="R8" s="165"/>
      <c r="S8" s="165"/>
      <c r="T8" s="166"/>
      <c r="U8" s="160"/>
      <c r="V8" s="160">
        <f>SUM(V9:V10)</f>
        <v>0</v>
      </c>
      <c r="W8" s="160"/>
      <c r="X8" s="160"/>
      <c r="Y8" s="160"/>
      <c r="AG8" t="s">
        <v>138</v>
      </c>
    </row>
    <row r="9" spans="1:60" outlineLevel="1">
      <c r="A9" s="175">
        <v>1</v>
      </c>
      <c r="B9" s="176" t="s">
        <v>139</v>
      </c>
      <c r="C9" s="183" t="s">
        <v>140</v>
      </c>
      <c r="D9" s="177" t="s">
        <v>141</v>
      </c>
      <c r="E9" s="178">
        <v>1</v>
      </c>
      <c r="F9" s="179"/>
      <c r="G9" s="180">
        <f>ROUND(E9*F9,2)</f>
        <v>0</v>
      </c>
      <c r="H9" s="179">
        <v>0</v>
      </c>
      <c r="I9" s="180">
        <f>ROUND(E9*H9,2)</f>
        <v>0</v>
      </c>
      <c r="J9" s="179">
        <v>22000</v>
      </c>
      <c r="K9" s="180">
        <f>ROUND(E9*J9,2)</f>
        <v>22000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80"/>
      <c r="S9" s="180" t="s">
        <v>142</v>
      </c>
      <c r="T9" s="181" t="s">
        <v>143</v>
      </c>
      <c r="U9" s="159">
        <v>0</v>
      </c>
      <c r="V9" s="159">
        <f>ROUND(E9*U9,2)</f>
        <v>0</v>
      </c>
      <c r="W9" s="159"/>
      <c r="X9" s="159" t="s">
        <v>144</v>
      </c>
      <c r="Y9" s="159" t="s">
        <v>145</v>
      </c>
      <c r="Z9" s="149"/>
      <c r="AA9" s="149"/>
      <c r="AB9" s="149"/>
      <c r="AC9" s="149"/>
      <c r="AD9" s="149"/>
      <c r="AE9" s="149"/>
      <c r="AF9" s="149"/>
      <c r="AG9" s="149" t="s">
        <v>146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75">
        <v>2</v>
      </c>
      <c r="B10" s="176" t="s">
        <v>147</v>
      </c>
      <c r="C10" s="183" t="s">
        <v>148</v>
      </c>
      <c r="D10" s="177" t="s">
        <v>141</v>
      </c>
      <c r="E10" s="178">
        <v>1</v>
      </c>
      <c r="F10" s="179"/>
      <c r="G10" s="180">
        <f>ROUND(E10*F10,2)</f>
        <v>0</v>
      </c>
      <c r="H10" s="179">
        <v>0</v>
      </c>
      <c r="I10" s="180">
        <f>ROUND(E10*H10,2)</f>
        <v>0</v>
      </c>
      <c r="J10" s="179">
        <v>45850</v>
      </c>
      <c r="K10" s="180">
        <f>ROUND(E10*J10,2)</f>
        <v>45850</v>
      </c>
      <c r="L10" s="180">
        <v>21</v>
      </c>
      <c r="M10" s="180">
        <f>G10*(1+L10/100)</f>
        <v>0</v>
      </c>
      <c r="N10" s="178">
        <v>0</v>
      </c>
      <c r="O10" s="178">
        <f>ROUND(E10*N10,2)</f>
        <v>0</v>
      </c>
      <c r="P10" s="178">
        <v>0</v>
      </c>
      <c r="Q10" s="178">
        <f>ROUND(E10*P10,2)</f>
        <v>0</v>
      </c>
      <c r="R10" s="180"/>
      <c r="S10" s="180" t="s">
        <v>142</v>
      </c>
      <c r="T10" s="181" t="s">
        <v>143</v>
      </c>
      <c r="U10" s="159">
        <v>0</v>
      </c>
      <c r="V10" s="159">
        <f>ROUND(E10*U10,2)</f>
        <v>0</v>
      </c>
      <c r="W10" s="159"/>
      <c r="X10" s="159" t="s">
        <v>144</v>
      </c>
      <c r="Y10" s="159" t="s">
        <v>145</v>
      </c>
      <c r="Z10" s="149"/>
      <c r="AA10" s="149"/>
      <c r="AB10" s="149"/>
      <c r="AC10" s="149"/>
      <c r="AD10" s="149"/>
      <c r="AE10" s="149"/>
      <c r="AF10" s="149"/>
      <c r="AG10" s="149" t="s">
        <v>146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>
      <c r="A11" s="161" t="s">
        <v>137</v>
      </c>
      <c r="B11" s="162" t="s">
        <v>107</v>
      </c>
      <c r="C11" s="182" t="s">
        <v>28</v>
      </c>
      <c r="D11" s="163"/>
      <c r="E11" s="164"/>
      <c r="F11" s="165"/>
      <c r="G11" s="165">
        <f>SUMIF(AG12:AG19,"&lt;&gt;NOR",G12:G19)</f>
        <v>0</v>
      </c>
      <c r="H11" s="165"/>
      <c r="I11" s="165">
        <f>SUM(I12:I19)</f>
        <v>0</v>
      </c>
      <c r="J11" s="165"/>
      <c r="K11" s="165">
        <f>SUM(K12:K19)</f>
        <v>188500</v>
      </c>
      <c r="L11" s="165"/>
      <c r="M11" s="165">
        <f>SUM(M12:M19)</f>
        <v>0</v>
      </c>
      <c r="N11" s="164"/>
      <c r="O11" s="164">
        <f>SUM(O12:O19)</f>
        <v>0</v>
      </c>
      <c r="P11" s="164"/>
      <c r="Q11" s="164">
        <f>SUM(Q12:Q19)</f>
        <v>0</v>
      </c>
      <c r="R11" s="165"/>
      <c r="S11" s="165"/>
      <c r="T11" s="166"/>
      <c r="U11" s="160"/>
      <c r="V11" s="160">
        <f>SUM(V12:V19)</f>
        <v>0</v>
      </c>
      <c r="W11" s="160"/>
      <c r="X11" s="160"/>
      <c r="Y11" s="160"/>
      <c r="AG11" t="s">
        <v>138</v>
      </c>
    </row>
    <row r="12" spans="1:60" outlineLevel="1">
      <c r="A12" s="175">
        <v>3</v>
      </c>
      <c r="B12" s="176" t="s">
        <v>149</v>
      </c>
      <c r="C12" s="183" t="s">
        <v>150</v>
      </c>
      <c r="D12" s="177" t="s">
        <v>141</v>
      </c>
      <c r="E12" s="178">
        <v>1</v>
      </c>
      <c r="F12" s="179"/>
      <c r="G12" s="180">
        <f t="shared" ref="G12:G19" si="0">ROUND(E12*F12,2)</f>
        <v>0</v>
      </c>
      <c r="H12" s="179">
        <v>0</v>
      </c>
      <c r="I12" s="180">
        <f t="shared" ref="I12:I19" si="1">ROUND(E12*H12,2)</f>
        <v>0</v>
      </c>
      <c r="J12" s="179">
        <v>38500</v>
      </c>
      <c r="K12" s="180">
        <f t="shared" ref="K12:K19" si="2">ROUND(E12*J12,2)</f>
        <v>38500</v>
      </c>
      <c r="L12" s="180">
        <v>21</v>
      </c>
      <c r="M12" s="180">
        <f t="shared" ref="M12:M19" si="3">G12*(1+L12/100)</f>
        <v>0</v>
      </c>
      <c r="N12" s="178">
        <v>0</v>
      </c>
      <c r="O12" s="178">
        <f t="shared" ref="O12:O19" si="4">ROUND(E12*N12,2)</f>
        <v>0</v>
      </c>
      <c r="P12" s="178">
        <v>0</v>
      </c>
      <c r="Q12" s="178">
        <f t="shared" ref="Q12:Q19" si="5">ROUND(E12*P12,2)</f>
        <v>0</v>
      </c>
      <c r="R12" s="180"/>
      <c r="S12" s="180" t="s">
        <v>142</v>
      </c>
      <c r="T12" s="181" t="s">
        <v>143</v>
      </c>
      <c r="U12" s="159">
        <v>0</v>
      </c>
      <c r="V12" s="159">
        <f t="shared" ref="V12:V19" si="6">ROUND(E12*U12,2)</f>
        <v>0</v>
      </c>
      <c r="W12" s="159"/>
      <c r="X12" s="159" t="s">
        <v>144</v>
      </c>
      <c r="Y12" s="159" t="s">
        <v>145</v>
      </c>
      <c r="Z12" s="149"/>
      <c r="AA12" s="149"/>
      <c r="AB12" s="149"/>
      <c r="AC12" s="149"/>
      <c r="AD12" s="149"/>
      <c r="AE12" s="149"/>
      <c r="AF12" s="149"/>
      <c r="AG12" s="149" t="s">
        <v>146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75">
        <v>4</v>
      </c>
      <c r="B13" s="176" t="s">
        <v>151</v>
      </c>
      <c r="C13" s="183" t="s">
        <v>152</v>
      </c>
      <c r="D13" s="177" t="s">
        <v>141</v>
      </c>
      <c r="E13" s="178">
        <v>1</v>
      </c>
      <c r="F13" s="179"/>
      <c r="G13" s="180">
        <f t="shared" si="0"/>
        <v>0</v>
      </c>
      <c r="H13" s="179">
        <v>0</v>
      </c>
      <c r="I13" s="180">
        <f t="shared" si="1"/>
        <v>0</v>
      </c>
      <c r="J13" s="179">
        <v>10000</v>
      </c>
      <c r="K13" s="180">
        <f t="shared" si="2"/>
        <v>10000</v>
      </c>
      <c r="L13" s="180">
        <v>21</v>
      </c>
      <c r="M13" s="180">
        <f t="shared" si="3"/>
        <v>0</v>
      </c>
      <c r="N13" s="178">
        <v>0</v>
      </c>
      <c r="O13" s="178">
        <f t="shared" si="4"/>
        <v>0</v>
      </c>
      <c r="P13" s="178">
        <v>0</v>
      </c>
      <c r="Q13" s="178">
        <f t="shared" si="5"/>
        <v>0</v>
      </c>
      <c r="R13" s="180"/>
      <c r="S13" s="180" t="s">
        <v>142</v>
      </c>
      <c r="T13" s="181" t="s">
        <v>143</v>
      </c>
      <c r="U13" s="159">
        <v>0</v>
      </c>
      <c r="V13" s="159">
        <f t="shared" si="6"/>
        <v>0</v>
      </c>
      <c r="W13" s="159"/>
      <c r="X13" s="159" t="s">
        <v>144</v>
      </c>
      <c r="Y13" s="159" t="s">
        <v>145</v>
      </c>
      <c r="Z13" s="149"/>
      <c r="AA13" s="149"/>
      <c r="AB13" s="149"/>
      <c r="AC13" s="149"/>
      <c r="AD13" s="149"/>
      <c r="AE13" s="149"/>
      <c r="AF13" s="149"/>
      <c r="AG13" s="149" t="s">
        <v>146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75">
        <v>5</v>
      </c>
      <c r="B14" s="176" t="s">
        <v>153</v>
      </c>
      <c r="C14" s="183" t="s">
        <v>154</v>
      </c>
      <c r="D14" s="177" t="s">
        <v>141</v>
      </c>
      <c r="E14" s="178">
        <v>1</v>
      </c>
      <c r="F14" s="179"/>
      <c r="G14" s="180">
        <f t="shared" si="0"/>
        <v>0</v>
      </c>
      <c r="H14" s="179">
        <v>0</v>
      </c>
      <c r="I14" s="180">
        <f t="shared" si="1"/>
        <v>0</v>
      </c>
      <c r="J14" s="179">
        <v>10000</v>
      </c>
      <c r="K14" s="180">
        <f t="shared" si="2"/>
        <v>10000</v>
      </c>
      <c r="L14" s="180">
        <v>21</v>
      </c>
      <c r="M14" s="180">
        <f t="shared" si="3"/>
        <v>0</v>
      </c>
      <c r="N14" s="178">
        <v>0</v>
      </c>
      <c r="O14" s="178">
        <f t="shared" si="4"/>
        <v>0</v>
      </c>
      <c r="P14" s="178">
        <v>0</v>
      </c>
      <c r="Q14" s="178">
        <f t="shared" si="5"/>
        <v>0</v>
      </c>
      <c r="R14" s="180"/>
      <c r="S14" s="180" t="s">
        <v>142</v>
      </c>
      <c r="T14" s="181" t="s">
        <v>143</v>
      </c>
      <c r="U14" s="159">
        <v>0</v>
      </c>
      <c r="V14" s="159">
        <f t="shared" si="6"/>
        <v>0</v>
      </c>
      <c r="W14" s="159"/>
      <c r="X14" s="159" t="s">
        <v>144</v>
      </c>
      <c r="Y14" s="159" t="s">
        <v>145</v>
      </c>
      <c r="Z14" s="149"/>
      <c r="AA14" s="149"/>
      <c r="AB14" s="149"/>
      <c r="AC14" s="149"/>
      <c r="AD14" s="149"/>
      <c r="AE14" s="149"/>
      <c r="AF14" s="149"/>
      <c r="AG14" s="149" t="s">
        <v>146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75">
        <v>6</v>
      </c>
      <c r="B15" s="176" t="s">
        <v>155</v>
      </c>
      <c r="C15" s="183" t="s">
        <v>156</v>
      </c>
      <c r="D15" s="177" t="s">
        <v>141</v>
      </c>
      <c r="E15" s="178">
        <v>1</v>
      </c>
      <c r="F15" s="179"/>
      <c r="G15" s="180">
        <f t="shared" si="0"/>
        <v>0</v>
      </c>
      <c r="H15" s="179">
        <v>0</v>
      </c>
      <c r="I15" s="180">
        <f t="shared" si="1"/>
        <v>0</v>
      </c>
      <c r="J15" s="179">
        <v>45000</v>
      </c>
      <c r="K15" s="180">
        <f t="shared" si="2"/>
        <v>45000</v>
      </c>
      <c r="L15" s="180">
        <v>21</v>
      </c>
      <c r="M15" s="180">
        <f t="shared" si="3"/>
        <v>0</v>
      </c>
      <c r="N15" s="178">
        <v>0</v>
      </c>
      <c r="O15" s="178">
        <f t="shared" si="4"/>
        <v>0</v>
      </c>
      <c r="P15" s="178">
        <v>0</v>
      </c>
      <c r="Q15" s="178">
        <f t="shared" si="5"/>
        <v>0</v>
      </c>
      <c r="R15" s="180"/>
      <c r="S15" s="180" t="s">
        <v>142</v>
      </c>
      <c r="T15" s="181" t="s">
        <v>143</v>
      </c>
      <c r="U15" s="159">
        <v>0</v>
      </c>
      <c r="V15" s="159">
        <f t="shared" si="6"/>
        <v>0</v>
      </c>
      <c r="W15" s="159"/>
      <c r="X15" s="159" t="s">
        <v>144</v>
      </c>
      <c r="Y15" s="159" t="s">
        <v>145</v>
      </c>
      <c r="Z15" s="149"/>
      <c r="AA15" s="149"/>
      <c r="AB15" s="149"/>
      <c r="AC15" s="149"/>
      <c r="AD15" s="149"/>
      <c r="AE15" s="149"/>
      <c r="AF15" s="149"/>
      <c r="AG15" s="149" t="s">
        <v>146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>
      <c r="A16" s="175">
        <v>7</v>
      </c>
      <c r="B16" s="176" t="s">
        <v>157</v>
      </c>
      <c r="C16" s="183" t="s">
        <v>158</v>
      </c>
      <c r="D16" s="177" t="s">
        <v>141</v>
      </c>
      <c r="E16" s="178">
        <v>1</v>
      </c>
      <c r="F16" s="179"/>
      <c r="G16" s="180">
        <f t="shared" si="0"/>
        <v>0</v>
      </c>
      <c r="H16" s="179">
        <v>0</v>
      </c>
      <c r="I16" s="180">
        <f t="shared" si="1"/>
        <v>0</v>
      </c>
      <c r="J16" s="179">
        <v>45000</v>
      </c>
      <c r="K16" s="180">
        <f t="shared" si="2"/>
        <v>45000</v>
      </c>
      <c r="L16" s="180">
        <v>21</v>
      </c>
      <c r="M16" s="180">
        <f t="shared" si="3"/>
        <v>0</v>
      </c>
      <c r="N16" s="178">
        <v>0</v>
      </c>
      <c r="O16" s="178">
        <f t="shared" si="4"/>
        <v>0</v>
      </c>
      <c r="P16" s="178">
        <v>0</v>
      </c>
      <c r="Q16" s="178">
        <f t="shared" si="5"/>
        <v>0</v>
      </c>
      <c r="R16" s="180"/>
      <c r="S16" s="180" t="s">
        <v>159</v>
      </c>
      <c r="T16" s="181" t="s">
        <v>143</v>
      </c>
      <c r="U16" s="159">
        <v>0</v>
      </c>
      <c r="V16" s="159">
        <f t="shared" si="6"/>
        <v>0</v>
      </c>
      <c r="W16" s="159"/>
      <c r="X16" s="159" t="s">
        <v>144</v>
      </c>
      <c r="Y16" s="159" t="s">
        <v>145</v>
      </c>
      <c r="Z16" s="149"/>
      <c r="AA16" s="149"/>
      <c r="AB16" s="149"/>
      <c r="AC16" s="149"/>
      <c r="AD16" s="149"/>
      <c r="AE16" s="149"/>
      <c r="AF16" s="149"/>
      <c r="AG16" s="149" t="s">
        <v>146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>
      <c r="A17" s="175">
        <v>8</v>
      </c>
      <c r="B17" s="176" t="s">
        <v>160</v>
      </c>
      <c r="C17" s="183" t="s">
        <v>161</v>
      </c>
      <c r="D17" s="177" t="s">
        <v>141</v>
      </c>
      <c r="E17" s="178">
        <v>1</v>
      </c>
      <c r="F17" s="179"/>
      <c r="G17" s="180">
        <f t="shared" si="0"/>
        <v>0</v>
      </c>
      <c r="H17" s="179">
        <v>0</v>
      </c>
      <c r="I17" s="180">
        <f t="shared" si="1"/>
        <v>0</v>
      </c>
      <c r="J17" s="179">
        <v>15000</v>
      </c>
      <c r="K17" s="180">
        <f t="shared" si="2"/>
        <v>15000</v>
      </c>
      <c r="L17" s="180">
        <v>21</v>
      </c>
      <c r="M17" s="180">
        <f t="shared" si="3"/>
        <v>0</v>
      </c>
      <c r="N17" s="178">
        <v>0</v>
      </c>
      <c r="O17" s="178">
        <f t="shared" si="4"/>
        <v>0</v>
      </c>
      <c r="P17" s="178">
        <v>0</v>
      </c>
      <c r="Q17" s="178">
        <f t="shared" si="5"/>
        <v>0</v>
      </c>
      <c r="R17" s="180"/>
      <c r="S17" s="180" t="s">
        <v>159</v>
      </c>
      <c r="T17" s="181" t="s">
        <v>143</v>
      </c>
      <c r="U17" s="159">
        <v>0</v>
      </c>
      <c r="V17" s="159">
        <f t="shared" si="6"/>
        <v>0</v>
      </c>
      <c r="W17" s="159"/>
      <c r="X17" s="159" t="s">
        <v>144</v>
      </c>
      <c r="Y17" s="159" t="s">
        <v>145</v>
      </c>
      <c r="Z17" s="149"/>
      <c r="AA17" s="149"/>
      <c r="AB17" s="149"/>
      <c r="AC17" s="149"/>
      <c r="AD17" s="149"/>
      <c r="AE17" s="149"/>
      <c r="AF17" s="149"/>
      <c r="AG17" s="149" t="s">
        <v>146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75">
        <v>9</v>
      </c>
      <c r="B18" s="176" t="s">
        <v>162</v>
      </c>
      <c r="C18" s="183" t="s">
        <v>163</v>
      </c>
      <c r="D18" s="177" t="s">
        <v>141</v>
      </c>
      <c r="E18" s="178">
        <v>1</v>
      </c>
      <c r="F18" s="179"/>
      <c r="G18" s="180">
        <f t="shared" si="0"/>
        <v>0</v>
      </c>
      <c r="H18" s="179">
        <v>0</v>
      </c>
      <c r="I18" s="180">
        <f t="shared" si="1"/>
        <v>0</v>
      </c>
      <c r="J18" s="179">
        <v>15000</v>
      </c>
      <c r="K18" s="180">
        <f t="shared" si="2"/>
        <v>15000</v>
      </c>
      <c r="L18" s="180">
        <v>21</v>
      </c>
      <c r="M18" s="180">
        <f t="shared" si="3"/>
        <v>0</v>
      </c>
      <c r="N18" s="178">
        <v>0</v>
      </c>
      <c r="O18" s="178">
        <f t="shared" si="4"/>
        <v>0</v>
      </c>
      <c r="P18" s="178">
        <v>0</v>
      </c>
      <c r="Q18" s="178">
        <f t="shared" si="5"/>
        <v>0</v>
      </c>
      <c r="R18" s="180"/>
      <c r="S18" s="180" t="s">
        <v>159</v>
      </c>
      <c r="T18" s="181" t="s">
        <v>143</v>
      </c>
      <c r="U18" s="159">
        <v>0</v>
      </c>
      <c r="V18" s="159">
        <f t="shared" si="6"/>
        <v>0</v>
      </c>
      <c r="W18" s="159"/>
      <c r="X18" s="159" t="s">
        <v>144</v>
      </c>
      <c r="Y18" s="159" t="s">
        <v>145</v>
      </c>
      <c r="Z18" s="149"/>
      <c r="AA18" s="149"/>
      <c r="AB18" s="149"/>
      <c r="AC18" s="149"/>
      <c r="AD18" s="149"/>
      <c r="AE18" s="149"/>
      <c r="AF18" s="149"/>
      <c r="AG18" s="149" t="s">
        <v>146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>
      <c r="A19" s="168">
        <v>10</v>
      </c>
      <c r="B19" s="169" t="s">
        <v>164</v>
      </c>
      <c r="C19" s="184" t="s">
        <v>165</v>
      </c>
      <c r="D19" s="170" t="s">
        <v>141</v>
      </c>
      <c r="E19" s="171">
        <v>1</v>
      </c>
      <c r="F19" s="172"/>
      <c r="G19" s="173">
        <f t="shared" si="0"/>
        <v>0</v>
      </c>
      <c r="H19" s="172">
        <v>0</v>
      </c>
      <c r="I19" s="173">
        <f t="shared" si="1"/>
        <v>0</v>
      </c>
      <c r="J19" s="172">
        <v>10000</v>
      </c>
      <c r="K19" s="173">
        <f t="shared" si="2"/>
        <v>10000</v>
      </c>
      <c r="L19" s="173">
        <v>21</v>
      </c>
      <c r="M19" s="173">
        <f t="shared" si="3"/>
        <v>0</v>
      </c>
      <c r="N19" s="171">
        <v>0</v>
      </c>
      <c r="O19" s="171">
        <f t="shared" si="4"/>
        <v>0</v>
      </c>
      <c r="P19" s="171">
        <v>0</v>
      </c>
      <c r="Q19" s="171">
        <f t="shared" si="5"/>
        <v>0</v>
      </c>
      <c r="R19" s="173"/>
      <c r="S19" s="173" t="s">
        <v>159</v>
      </c>
      <c r="T19" s="174" t="s">
        <v>143</v>
      </c>
      <c r="U19" s="159">
        <v>0</v>
      </c>
      <c r="V19" s="159">
        <f t="shared" si="6"/>
        <v>0</v>
      </c>
      <c r="W19" s="159"/>
      <c r="X19" s="159" t="s">
        <v>144</v>
      </c>
      <c r="Y19" s="159" t="s">
        <v>145</v>
      </c>
      <c r="Z19" s="149"/>
      <c r="AA19" s="149"/>
      <c r="AB19" s="149"/>
      <c r="AC19" s="149"/>
      <c r="AD19" s="149"/>
      <c r="AE19" s="149"/>
      <c r="AF19" s="149"/>
      <c r="AG19" s="149" t="s">
        <v>146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>
      <c r="A20" s="3"/>
      <c r="B20" s="4"/>
      <c r="C20" s="185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15</v>
      </c>
      <c r="AF20">
        <v>21</v>
      </c>
      <c r="AG20" t="s">
        <v>123</v>
      </c>
    </row>
    <row r="21" spans="1:60">
      <c r="A21" s="152"/>
      <c r="B21" s="153" t="s">
        <v>29</v>
      </c>
      <c r="C21" s="186"/>
      <c r="D21" s="154"/>
      <c r="E21" s="155"/>
      <c r="F21" s="155"/>
      <c r="G21" s="167">
        <f>G8+G11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166</v>
      </c>
    </row>
    <row r="22" spans="1:60">
      <c r="C22" s="187"/>
      <c r="D22" s="10"/>
      <c r="AG22" t="s">
        <v>167</v>
      </c>
    </row>
    <row r="23" spans="1:60">
      <c r="D23" s="10"/>
    </row>
    <row r="24" spans="1:60">
      <c r="D24" s="10"/>
    </row>
    <row r="25" spans="1:60">
      <c r="D25" s="10"/>
    </row>
    <row r="26" spans="1:60">
      <c r="D26" s="10"/>
    </row>
    <row r="27" spans="1:60">
      <c r="D27" s="10"/>
    </row>
    <row r="28" spans="1:60">
      <c r="D28" s="10"/>
    </row>
    <row r="29" spans="1:60">
      <c r="D29" s="10"/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84"/>
  <sheetViews>
    <sheetView workbookViewId="0">
      <pane ySplit="7" topLeftCell="A8" activePane="bottomLeft" state="frozen"/>
      <selection pane="bottomLeft" activeCell="F11" sqref="F11"/>
    </sheetView>
  </sheetViews>
  <sheetFormatPr defaultRowHeight="12.75" outlineLevelRow="3"/>
  <cols>
    <col min="1" max="1" width="3.42578125" customWidth="1"/>
    <col min="2" max="2" width="12.7109375" style="122" customWidth="1"/>
    <col min="3" max="3" width="63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8" t="s">
        <v>168</v>
      </c>
      <c r="B1" s="248"/>
      <c r="C1" s="248"/>
      <c r="D1" s="248"/>
      <c r="E1" s="248"/>
      <c r="F1" s="248"/>
      <c r="G1" s="248"/>
      <c r="AG1" t="s">
        <v>109</v>
      </c>
    </row>
    <row r="2" spans="1:60" ht="25.15" customHeight="1">
      <c r="A2" s="141" t="s">
        <v>7</v>
      </c>
      <c r="B2" s="49" t="s">
        <v>43</v>
      </c>
      <c r="C2" s="249" t="s">
        <v>44</v>
      </c>
      <c r="D2" s="250"/>
      <c r="E2" s="250"/>
      <c r="F2" s="250"/>
      <c r="G2" s="251"/>
      <c r="AG2" t="s">
        <v>110</v>
      </c>
    </row>
    <row r="3" spans="1:60" ht="25.15" customHeight="1">
      <c r="A3" s="141" t="s">
        <v>8</v>
      </c>
      <c r="B3" s="49" t="s">
        <v>55</v>
      </c>
      <c r="C3" s="249" t="s">
        <v>56</v>
      </c>
      <c r="D3" s="250"/>
      <c r="E3" s="250"/>
      <c r="F3" s="250"/>
      <c r="G3" s="251"/>
      <c r="AC3" s="122" t="s">
        <v>110</v>
      </c>
      <c r="AG3" t="s">
        <v>113</v>
      </c>
    </row>
    <row r="4" spans="1:60" ht="25.15" customHeight="1">
      <c r="A4" s="142" t="s">
        <v>9</v>
      </c>
      <c r="B4" s="143" t="s">
        <v>53</v>
      </c>
      <c r="C4" s="252" t="s">
        <v>57</v>
      </c>
      <c r="D4" s="253"/>
      <c r="E4" s="253"/>
      <c r="F4" s="253"/>
      <c r="G4" s="254"/>
      <c r="AG4" t="s">
        <v>114</v>
      </c>
    </row>
    <row r="5" spans="1:60">
      <c r="D5" s="10"/>
    </row>
    <row r="6" spans="1:60" ht="38.25">
      <c r="A6" s="145" t="s">
        <v>115</v>
      </c>
      <c r="B6" s="147" t="s">
        <v>116</v>
      </c>
      <c r="C6" s="147" t="s">
        <v>117</v>
      </c>
      <c r="D6" s="146" t="s">
        <v>118</v>
      </c>
      <c r="E6" s="145" t="s">
        <v>119</v>
      </c>
      <c r="F6" s="144" t="s">
        <v>120</v>
      </c>
      <c r="G6" s="145" t="s">
        <v>29</v>
      </c>
      <c r="H6" s="148" t="s">
        <v>30</v>
      </c>
      <c r="I6" s="148" t="s">
        <v>121</v>
      </c>
      <c r="J6" s="148" t="s">
        <v>31</v>
      </c>
      <c r="K6" s="148" t="s">
        <v>122</v>
      </c>
      <c r="L6" s="148" t="s">
        <v>123</v>
      </c>
      <c r="M6" s="148" t="s">
        <v>124</v>
      </c>
      <c r="N6" s="148" t="s">
        <v>125</v>
      </c>
      <c r="O6" s="148" t="s">
        <v>126</v>
      </c>
      <c r="P6" s="148" t="s">
        <v>127</v>
      </c>
      <c r="Q6" s="148" t="s">
        <v>128</v>
      </c>
      <c r="R6" s="148" t="s">
        <v>129</v>
      </c>
      <c r="S6" s="148" t="s">
        <v>130</v>
      </c>
      <c r="T6" s="148" t="s">
        <v>131</v>
      </c>
      <c r="U6" s="148" t="s">
        <v>132</v>
      </c>
      <c r="V6" s="148" t="s">
        <v>133</v>
      </c>
      <c r="W6" s="148" t="s">
        <v>134</v>
      </c>
      <c r="X6" s="148" t="s">
        <v>135</v>
      </c>
      <c r="Y6" s="148" t="s">
        <v>136</v>
      </c>
    </row>
    <row r="7" spans="1:60" hidden="1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>
      <c r="A8" s="161" t="s">
        <v>137</v>
      </c>
      <c r="B8" s="162" t="s">
        <v>73</v>
      </c>
      <c r="C8" s="182" t="s">
        <v>74</v>
      </c>
      <c r="D8" s="163"/>
      <c r="E8" s="164"/>
      <c r="F8" s="165"/>
      <c r="G8" s="165">
        <f>SUMIF(AG9:AG11,"&lt;&gt;NOR",G9:G11)</f>
        <v>0</v>
      </c>
      <c r="H8" s="165"/>
      <c r="I8" s="165">
        <f>SUM(I9:I11)</f>
        <v>617.01</v>
      </c>
      <c r="J8" s="165"/>
      <c r="K8" s="165">
        <f>SUM(K9:K11)</f>
        <v>1186.47</v>
      </c>
      <c r="L8" s="165"/>
      <c r="M8" s="165">
        <f>SUM(M9:M11)</f>
        <v>0</v>
      </c>
      <c r="N8" s="164"/>
      <c r="O8" s="164">
        <f>SUM(O9:O11)</f>
        <v>0</v>
      </c>
      <c r="P8" s="164"/>
      <c r="Q8" s="164">
        <f>SUM(Q9:Q11)</f>
        <v>0</v>
      </c>
      <c r="R8" s="165"/>
      <c r="S8" s="165"/>
      <c r="T8" s="166"/>
      <c r="U8" s="160"/>
      <c r="V8" s="160">
        <f>SUM(V9:V11)</f>
        <v>2.4900000000000002</v>
      </c>
      <c r="W8" s="160"/>
      <c r="X8" s="160"/>
      <c r="Y8" s="160"/>
      <c r="AG8" t="s">
        <v>138</v>
      </c>
    </row>
    <row r="9" spans="1:60" outlineLevel="1">
      <c r="A9" s="168">
        <v>1</v>
      </c>
      <c r="B9" s="169" t="s">
        <v>169</v>
      </c>
      <c r="C9" s="184" t="s">
        <v>170</v>
      </c>
      <c r="D9" s="170" t="s">
        <v>171</v>
      </c>
      <c r="E9" s="171">
        <v>31.92</v>
      </c>
      <c r="F9" s="172"/>
      <c r="G9" s="173">
        <f>ROUND(E9*F9,2)</f>
        <v>0</v>
      </c>
      <c r="H9" s="172">
        <v>19.329999999999998</v>
      </c>
      <c r="I9" s="173">
        <f>ROUND(E9*H9,2)</f>
        <v>617.01</v>
      </c>
      <c r="J9" s="172">
        <v>37.17</v>
      </c>
      <c r="K9" s="173">
        <f>ROUND(E9*J9,2)</f>
        <v>1186.47</v>
      </c>
      <c r="L9" s="173">
        <v>21</v>
      </c>
      <c r="M9" s="173">
        <f>G9*(1+L9/100)</f>
        <v>0</v>
      </c>
      <c r="N9" s="171">
        <v>4.0000000000000003E-5</v>
      </c>
      <c r="O9" s="171">
        <f>ROUND(E9*N9,2)</f>
        <v>0</v>
      </c>
      <c r="P9" s="171">
        <v>0</v>
      </c>
      <c r="Q9" s="171">
        <f>ROUND(E9*P9,2)</f>
        <v>0</v>
      </c>
      <c r="R9" s="173" t="s">
        <v>172</v>
      </c>
      <c r="S9" s="173" t="s">
        <v>142</v>
      </c>
      <c r="T9" s="174" t="s">
        <v>142</v>
      </c>
      <c r="U9" s="159">
        <v>7.8E-2</v>
      </c>
      <c r="V9" s="159">
        <f>ROUND(E9*U9,2)</f>
        <v>2.4900000000000002</v>
      </c>
      <c r="W9" s="159"/>
      <c r="X9" s="159" t="s">
        <v>173</v>
      </c>
      <c r="Y9" s="159" t="s">
        <v>145</v>
      </c>
      <c r="Z9" s="149"/>
      <c r="AA9" s="149"/>
      <c r="AB9" s="149"/>
      <c r="AC9" s="149"/>
      <c r="AD9" s="149"/>
      <c r="AE9" s="149"/>
      <c r="AF9" s="149"/>
      <c r="AG9" s="149" t="s">
        <v>174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outlineLevel="2">
      <c r="A10" s="156"/>
      <c r="B10" s="157"/>
      <c r="C10" s="255" t="s">
        <v>175</v>
      </c>
      <c r="D10" s="256"/>
      <c r="E10" s="256"/>
      <c r="F10" s="256"/>
      <c r="G10" s="256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9"/>
      <c r="AA10" s="149"/>
      <c r="AB10" s="149"/>
      <c r="AC10" s="149"/>
      <c r="AD10" s="149"/>
      <c r="AE10" s="149"/>
      <c r="AF10" s="149"/>
      <c r="AG10" s="149" t="s">
        <v>176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90" t="str">
        <f>C10</f>
        <v>které se zřizují před úpravami povrchu, a obalení osazených dveřních zárubní před znečištěním při úpravách povrchu nástřikem plastických maltovin včetně pozdějšího odkrytí,</v>
      </c>
      <c r="BB10" s="149"/>
      <c r="BC10" s="149"/>
      <c r="BD10" s="149"/>
      <c r="BE10" s="149"/>
      <c r="BF10" s="149"/>
      <c r="BG10" s="149"/>
      <c r="BH10" s="149"/>
    </row>
    <row r="11" spans="1:60" outlineLevel="2">
      <c r="A11" s="156"/>
      <c r="B11" s="157"/>
      <c r="C11" s="191" t="s">
        <v>177</v>
      </c>
      <c r="D11" s="188"/>
      <c r="E11" s="189">
        <v>31.92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59"/>
      <c r="Z11" s="149"/>
      <c r="AA11" s="149"/>
      <c r="AB11" s="149"/>
      <c r="AC11" s="149"/>
      <c r="AD11" s="149"/>
      <c r="AE11" s="149"/>
      <c r="AF11" s="149"/>
      <c r="AG11" s="149" t="s">
        <v>178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>
      <c r="A12" s="161" t="s">
        <v>137</v>
      </c>
      <c r="B12" s="162" t="s">
        <v>75</v>
      </c>
      <c r="C12" s="182" t="s">
        <v>76</v>
      </c>
      <c r="D12" s="163"/>
      <c r="E12" s="164"/>
      <c r="F12" s="165"/>
      <c r="G12" s="165">
        <f>SUMIF(AG13:AG14,"&lt;&gt;NOR",G13:G14)</f>
        <v>0</v>
      </c>
      <c r="H12" s="165"/>
      <c r="I12" s="165">
        <f>SUM(I13:I14)</f>
        <v>0</v>
      </c>
      <c r="J12" s="165"/>
      <c r="K12" s="165">
        <f>SUM(K13:K14)</f>
        <v>51344.18</v>
      </c>
      <c r="L12" s="165"/>
      <c r="M12" s="165">
        <f>SUM(M13:M14)</f>
        <v>0</v>
      </c>
      <c r="N12" s="164"/>
      <c r="O12" s="164">
        <f>SUM(O13:O14)</f>
        <v>0.4</v>
      </c>
      <c r="P12" s="164"/>
      <c r="Q12" s="164">
        <f>SUM(Q13:Q14)</f>
        <v>0</v>
      </c>
      <c r="R12" s="165"/>
      <c r="S12" s="165"/>
      <c r="T12" s="166"/>
      <c r="U12" s="160"/>
      <c r="V12" s="160">
        <f>SUM(V13:V14)</f>
        <v>24.31</v>
      </c>
      <c r="W12" s="160"/>
      <c r="X12" s="160"/>
      <c r="Y12" s="160"/>
      <c r="AG12" t="s">
        <v>138</v>
      </c>
    </row>
    <row r="13" spans="1:60" outlineLevel="1">
      <c r="A13" s="168">
        <v>2</v>
      </c>
      <c r="B13" s="169" t="s">
        <v>179</v>
      </c>
      <c r="C13" s="184" t="s">
        <v>180</v>
      </c>
      <c r="D13" s="170" t="s">
        <v>171</v>
      </c>
      <c r="E13" s="171">
        <v>71.510000000000005</v>
      </c>
      <c r="F13" s="172"/>
      <c r="G13" s="173">
        <f>ROUND(E13*F13,2)</f>
        <v>0</v>
      </c>
      <c r="H13" s="172">
        <v>0</v>
      </c>
      <c r="I13" s="173">
        <f>ROUND(E13*H13,2)</f>
        <v>0</v>
      </c>
      <c r="J13" s="172">
        <v>718</v>
      </c>
      <c r="K13" s="173">
        <f>ROUND(E13*J13,2)</f>
        <v>51344.18</v>
      </c>
      <c r="L13" s="173">
        <v>21</v>
      </c>
      <c r="M13" s="173">
        <f>G13*(1+L13/100)</f>
        <v>0</v>
      </c>
      <c r="N13" s="171">
        <v>5.5700000000000003E-3</v>
      </c>
      <c r="O13" s="171">
        <f>ROUND(E13*N13,2)</f>
        <v>0.4</v>
      </c>
      <c r="P13" s="171">
        <v>0</v>
      </c>
      <c r="Q13" s="171">
        <f>ROUND(E13*P13,2)</f>
        <v>0</v>
      </c>
      <c r="R13" s="173"/>
      <c r="S13" s="173" t="s">
        <v>159</v>
      </c>
      <c r="T13" s="174" t="s">
        <v>143</v>
      </c>
      <c r="U13" s="159">
        <v>0.34</v>
      </c>
      <c r="V13" s="159">
        <f>ROUND(E13*U13,2)</f>
        <v>24.31</v>
      </c>
      <c r="W13" s="159"/>
      <c r="X13" s="159" t="s">
        <v>173</v>
      </c>
      <c r="Y13" s="159" t="s">
        <v>145</v>
      </c>
      <c r="Z13" s="149"/>
      <c r="AA13" s="149"/>
      <c r="AB13" s="149"/>
      <c r="AC13" s="149"/>
      <c r="AD13" s="149"/>
      <c r="AE13" s="149"/>
      <c r="AF13" s="149"/>
      <c r="AG13" s="149" t="s">
        <v>174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2">
      <c r="A14" s="156"/>
      <c r="B14" s="157"/>
      <c r="C14" s="191" t="s">
        <v>181</v>
      </c>
      <c r="D14" s="188"/>
      <c r="E14" s="189">
        <v>71.510000000000005</v>
      </c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9"/>
      <c r="AA14" s="149"/>
      <c r="AB14" s="149"/>
      <c r="AC14" s="149"/>
      <c r="AD14" s="149"/>
      <c r="AE14" s="149"/>
      <c r="AF14" s="149"/>
      <c r="AG14" s="149" t="s">
        <v>178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>
      <c r="A15" s="161" t="s">
        <v>137</v>
      </c>
      <c r="B15" s="162" t="s">
        <v>77</v>
      </c>
      <c r="C15" s="182" t="s">
        <v>78</v>
      </c>
      <c r="D15" s="163"/>
      <c r="E15" s="164"/>
      <c r="F15" s="165"/>
      <c r="G15" s="165">
        <f>SUMIF(AG16:AG16,"&lt;&gt;NOR",G16:G16)</f>
        <v>0</v>
      </c>
      <c r="H15" s="165"/>
      <c r="I15" s="165">
        <f>SUM(I16:I16)</f>
        <v>0</v>
      </c>
      <c r="J15" s="165"/>
      <c r="K15" s="165">
        <f>SUM(K16:K16)</f>
        <v>60000</v>
      </c>
      <c r="L15" s="165"/>
      <c r="M15" s="165">
        <f>SUM(M16:M16)</f>
        <v>0</v>
      </c>
      <c r="N15" s="164"/>
      <c r="O15" s="164">
        <f>SUM(O16:O16)</f>
        <v>0</v>
      </c>
      <c r="P15" s="164"/>
      <c r="Q15" s="164">
        <f>SUM(Q16:Q16)</f>
        <v>0</v>
      </c>
      <c r="R15" s="165"/>
      <c r="S15" s="165"/>
      <c r="T15" s="166"/>
      <c r="U15" s="160"/>
      <c r="V15" s="160">
        <f>SUM(V16:V16)</f>
        <v>0</v>
      </c>
      <c r="W15" s="160"/>
      <c r="X15" s="160"/>
      <c r="Y15" s="160"/>
      <c r="AG15" t="s">
        <v>138</v>
      </c>
    </row>
    <row r="16" spans="1:60" ht="22.5" outlineLevel="1">
      <c r="A16" s="175">
        <v>3</v>
      </c>
      <c r="B16" s="176" t="s">
        <v>182</v>
      </c>
      <c r="C16" s="183" t="s">
        <v>183</v>
      </c>
      <c r="D16" s="177" t="s">
        <v>184</v>
      </c>
      <c r="E16" s="178">
        <v>1</v>
      </c>
      <c r="F16" s="179"/>
      <c r="G16" s="180">
        <f>ROUND(E16*F16,2)</f>
        <v>0</v>
      </c>
      <c r="H16" s="179">
        <v>0</v>
      </c>
      <c r="I16" s="180">
        <f>ROUND(E16*H16,2)</f>
        <v>0</v>
      </c>
      <c r="J16" s="179">
        <v>60000</v>
      </c>
      <c r="K16" s="180">
        <f>ROUND(E16*J16,2)</f>
        <v>60000</v>
      </c>
      <c r="L16" s="180">
        <v>21</v>
      </c>
      <c r="M16" s="180">
        <f>G16*(1+L16/100)</f>
        <v>0</v>
      </c>
      <c r="N16" s="178">
        <v>0</v>
      </c>
      <c r="O16" s="178">
        <f>ROUND(E16*N16,2)</f>
        <v>0</v>
      </c>
      <c r="P16" s="178">
        <v>0</v>
      </c>
      <c r="Q16" s="178">
        <f>ROUND(E16*P16,2)</f>
        <v>0</v>
      </c>
      <c r="R16" s="180"/>
      <c r="S16" s="180" t="s">
        <v>159</v>
      </c>
      <c r="T16" s="181" t="s">
        <v>143</v>
      </c>
      <c r="U16" s="159">
        <v>0</v>
      </c>
      <c r="V16" s="159">
        <f>ROUND(E16*U16,2)</f>
        <v>0</v>
      </c>
      <c r="W16" s="159"/>
      <c r="X16" s="159" t="s">
        <v>173</v>
      </c>
      <c r="Y16" s="159" t="s">
        <v>145</v>
      </c>
      <c r="Z16" s="149"/>
      <c r="AA16" s="149"/>
      <c r="AB16" s="149"/>
      <c r="AC16" s="149"/>
      <c r="AD16" s="149"/>
      <c r="AE16" s="149"/>
      <c r="AF16" s="149"/>
      <c r="AG16" s="149" t="s">
        <v>174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>
      <c r="A17" s="161" t="s">
        <v>137</v>
      </c>
      <c r="B17" s="162" t="s">
        <v>79</v>
      </c>
      <c r="C17" s="182" t="s">
        <v>80</v>
      </c>
      <c r="D17" s="163"/>
      <c r="E17" s="164"/>
      <c r="F17" s="165"/>
      <c r="G17" s="165">
        <f>SUMIF(AG18:AG19,"&lt;&gt;NOR",G18:G19)</f>
        <v>0</v>
      </c>
      <c r="H17" s="165"/>
      <c r="I17" s="165">
        <f>SUM(I18:I19)</f>
        <v>2342.9299999999998</v>
      </c>
      <c r="J17" s="165"/>
      <c r="K17" s="165">
        <f>SUM(K18:K19)</f>
        <v>3259.03</v>
      </c>
      <c r="L17" s="165"/>
      <c r="M17" s="165">
        <f>SUM(M18:M19)</f>
        <v>0</v>
      </c>
      <c r="N17" s="164"/>
      <c r="O17" s="164">
        <f>SUM(O18:O19)</f>
        <v>0.05</v>
      </c>
      <c r="P17" s="164"/>
      <c r="Q17" s="164">
        <f>SUM(Q18:Q19)</f>
        <v>0</v>
      </c>
      <c r="R17" s="165"/>
      <c r="S17" s="165"/>
      <c r="T17" s="166"/>
      <c r="U17" s="160"/>
      <c r="V17" s="160">
        <f>SUM(V18:V19)</f>
        <v>6.83</v>
      </c>
      <c r="W17" s="160"/>
      <c r="X17" s="160"/>
      <c r="Y17" s="160"/>
      <c r="AG17" t="s">
        <v>138</v>
      </c>
    </row>
    <row r="18" spans="1:60" outlineLevel="1">
      <c r="A18" s="168">
        <v>4</v>
      </c>
      <c r="B18" s="169" t="s">
        <v>185</v>
      </c>
      <c r="C18" s="184" t="s">
        <v>186</v>
      </c>
      <c r="D18" s="170" t="s">
        <v>171</v>
      </c>
      <c r="E18" s="171">
        <v>31.92</v>
      </c>
      <c r="F18" s="172"/>
      <c r="G18" s="173">
        <f>ROUND(E18*F18,2)</f>
        <v>0</v>
      </c>
      <c r="H18" s="172">
        <v>73.400000000000006</v>
      </c>
      <c r="I18" s="173">
        <f>ROUND(E18*H18,2)</f>
        <v>2342.9299999999998</v>
      </c>
      <c r="J18" s="172">
        <v>102.1</v>
      </c>
      <c r="K18" s="173">
        <f>ROUND(E18*J18,2)</f>
        <v>3259.03</v>
      </c>
      <c r="L18" s="173">
        <v>21</v>
      </c>
      <c r="M18" s="173">
        <f>G18*(1+L18/100)</f>
        <v>0</v>
      </c>
      <c r="N18" s="171">
        <v>1.58E-3</v>
      </c>
      <c r="O18" s="171">
        <f>ROUND(E18*N18,2)</f>
        <v>0.05</v>
      </c>
      <c r="P18" s="171">
        <v>0</v>
      </c>
      <c r="Q18" s="171">
        <f>ROUND(E18*P18,2)</f>
        <v>0</v>
      </c>
      <c r="R18" s="173" t="s">
        <v>187</v>
      </c>
      <c r="S18" s="173" t="s">
        <v>142</v>
      </c>
      <c r="T18" s="174" t="s">
        <v>142</v>
      </c>
      <c r="U18" s="159">
        <v>0.214</v>
      </c>
      <c r="V18" s="159">
        <f>ROUND(E18*U18,2)</f>
        <v>6.83</v>
      </c>
      <c r="W18" s="159"/>
      <c r="X18" s="159" t="s">
        <v>173</v>
      </c>
      <c r="Y18" s="159" t="s">
        <v>145</v>
      </c>
      <c r="Z18" s="149"/>
      <c r="AA18" s="149"/>
      <c r="AB18" s="149"/>
      <c r="AC18" s="149"/>
      <c r="AD18" s="149"/>
      <c r="AE18" s="149"/>
      <c r="AF18" s="149"/>
      <c r="AG18" s="149" t="s">
        <v>174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2">
      <c r="A19" s="156"/>
      <c r="B19" s="157"/>
      <c r="C19" s="191" t="s">
        <v>188</v>
      </c>
      <c r="D19" s="188"/>
      <c r="E19" s="189">
        <v>31.92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9"/>
      <c r="AA19" s="149"/>
      <c r="AB19" s="149"/>
      <c r="AC19" s="149"/>
      <c r="AD19" s="149"/>
      <c r="AE19" s="149"/>
      <c r="AF19" s="149"/>
      <c r="AG19" s="149" t="s">
        <v>178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>
      <c r="A20" s="161" t="s">
        <v>137</v>
      </c>
      <c r="B20" s="162" t="s">
        <v>81</v>
      </c>
      <c r="C20" s="182" t="s">
        <v>82</v>
      </c>
      <c r="D20" s="163"/>
      <c r="E20" s="164"/>
      <c r="F20" s="165"/>
      <c r="G20" s="165">
        <f>SUMIF(AG21:AG25,"&lt;&gt;NOR",G21:G25)</f>
        <v>0</v>
      </c>
      <c r="H20" s="165"/>
      <c r="I20" s="165">
        <f>SUM(I21:I25)</f>
        <v>130.15</v>
      </c>
      <c r="J20" s="165"/>
      <c r="K20" s="165">
        <f>SUM(K21:K25)</f>
        <v>168187.95</v>
      </c>
      <c r="L20" s="165"/>
      <c r="M20" s="165">
        <f>SUM(M21:M25)</f>
        <v>0</v>
      </c>
      <c r="N20" s="164"/>
      <c r="O20" s="164">
        <f>SUM(O21:O25)</f>
        <v>0</v>
      </c>
      <c r="P20" s="164"/>
      <c r="Q20" s="164">
        <f>SUM(Q21:Q25)</f>
        <v>0</v>
      </c>
      <c r="R20" s="165"/>
      <c r="S20" s="165"/>
      <c r="T20" s="166"/>
      <c r="U20" s="160"/>
      <c r="V20" s="160">
        <f>SUM(V21:V25)</f>
        <v>22.03</v>
      </c>
      <c r="W20" s="160"/>
      <c r="X20" s="160"/>
      <c r="Y20" s="160"/>
      <c r="AG20" t="s">
        <v>138</v>
      </c>
    </row>
    <row r="21" spans="1:60" ht="19.5" customHeight="1" outlineLevel="1">
      <c r="A21" s="168">
        <v>5</v>
      </c>
      <c r="B21" s="169" t="s">
        <v>189</v>
      </c>
      <c r="C21" s="184" t="s">
        <v>379</v>
      </c>
      <c r="D21" s="170" t="s">
        <v>171</v>
      </c>
      <c r="E21" s="171">
        <v>71.510000000000005</v>
      </c>
      <c r="F21" s="172"/>
      <c r="G21" s="173">
        <f>ROUND(E21*F21,2)</f>
        <v>0</v>
      </c>
      <c r="H21" s="172">
        <v>1.82</v>
      </c>
      <c r="I21" s="173">
        <f>ROUND(E21*H21,2)</f>
        <v>130.15</v>
      </c>
      <c r="J21" s="172">
        <v>132.68</v>
      </c>
      <c r="K21" s="173">
        <f>ROUND(E21*J21,2)</f>
        <v>9487.9500000000007</v>
      </c>
      <c r="L21" s="173">
        <v>21</v>
      </c>
      <c r="M21" s="173">
        <f>G21*(1+L21/100)</f>
        <v>0</v>
      </c>
      <c r="N21" s="171">
        <v>4.0000000000000003E-5</v>
      </c>
      <c r="O21" s="171">
        <f>ROUND(E21*N21,2)</f>
        <v>0</v>
      </c>
      <c r="P21" s="171">
        <v>0</v>
      </c>
      <c r="Q21" s="171">
        <f>ROUND(E21*P21,2)</f>
        <v>0</v>
      </c>
      <c r="R21" s="173" t="s">
        <v>172</v>
      </c>
      <c r="S21" s="173" t="s">
        <v>142</v>
      </c>
      <c r="T21" s="174" t="s">
        <v>142</v>
      </c>
      <c r="U21" s="159">
        <v>0.308</v>
      </c>
      <c r="V21" s="159">
        <f>ROUND(E21*U21,2)</f>
        <v>22.03</v>
      </c>
      <c r="W21" s="159"/>
      <c r="X21" s="159" t="s">
        <v>173</v>
      </c>
      <c r="Y21" s="159" t="s">
        <v>145</v>
      </c>
      <c r="Z21" s="149"/>
      <c r="AA21" s="149"/>
      <c r="AB21" s="149"/>
      <c r="AC21" s="149"/>
      <c r="AD21" s="149"/>
      <c r="AE21" s="149"/>
      <c r="AF21" s="149"/>
      <c r="AG21" s="149" t="s">
        <v>174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2">
      <c r="A22" s="156"/>
      <c r="B22" s="157"/>
      <c r="C22" s="191" t="s">
        <v>181</v>
      </c>
      <c r="D22" s="188"/>
      <c r="E22" s="189">
        <v>71.510000000000005</v>
      </c>
      <c r="F22" s="159"/>
      <c r="G22" s="159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9"/>
      <c r="AA22" s="149"/>
      <c r="AB22" s="149"/>
      <c r="AC22" s="149"/>
      <c r="AD22" s="149"/>
      <c r="AE22" s="149"/>
      <c r="AF22" s="149"/>
      <c r="AG22" s="149" t="s">
        <v>178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ht="22.5" outlineLevel="1">
      <c r="A23" s="175">
        <v>6</v>
      </c>
      <c r="B23" s="176" t="s">
        <v>190</v>
      </c>
      <c r="C23" s="183" t="s">
        <v>191</v>
      </c>
      <c r="D23" s="177" t="s">
        <v>192</v>
      </c>
      <c r="E23" s="178">
        <v>1</v>
      </c>
      <c r="F23" s="179"/>
      <c r="G23" s="180">
        <f>ROUND(E23*F23,2)</f>
        <v>0</v>
      </c>
      <c r="H23" s="179">
        <v>0</v>
      </c>
      <c r="I23" s="180">
        <f>ROUND(E23*H23,2)</f>
        <v>0</v>
      </c>
      <c r="J23" s="179">
        <v>94750</v>
      </c>
      <c r="K23" s="180">
        <f>ROUND(E23*J23,2)</f>
        <v>94750</v>
      </c>
      <c r="L23" s="180">
        <v>21</v>
      </c>
      <c r="M23" s="180">
        <f>G23*(1+L23/100)</f>
        <v>0</v>
      </c>
      <c r="N23" s="178">
        <v>0</v>
      </c>
      <c r="O23" s="178">
        <f>ROUND(E23*N23,2)</f>
        <v>0</v>
      </c>
      <c r="P23" s="178">
        <v>0</v>
      </c>
      <c r="Q23" s="178">
        <f>ROUND(E23*P23,2)</f>
        <v>0</v>
      </c>
      <c r="R23" s="180"/>
      <c r="S23" s="180" t="s">
        <v>159</v>
      </c>
      <c r="T23" s="181" t="s">
        <v>143</v>
      </c>
      <c r="U23" s="159">
        <v>0</v>
      </c>
      <c r="V23" s="159">
        <f>ROUND(E23*U23,2)</f>
        <v>0</v>
      </c>
      <c r="W23" s="159"/>
      <c r="X23" s="159" t="s">
        <v>173</v>
      </c>
      <c r="Y23" s="159" t="s">
        <v>145</v>
      </c>
      <c r="Z23" s="149"/>
      <c r="AA23" s="149"/>
      <c r="AB23" s="149"/>
      <c r="AC23" s="149"/>
      <c r="AD23" s="149"/>
      <c r="AE23" s="149"/>
      <c r="AF23" s="149"/>
      <c r="AG23" s="149" t="s">
        <v>174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75">
        <v>7</v>
      </c>
      <c r="B24" s="176" t="s">
        <v>193</v>
      </c>
      <c r="C24" s="183" t="s">
        <v>194</v>
      </c>
      <c r="D24" s="177" t="s">
        <v>184</v>
      </c>
      <c r="E24" s="178">
        <v>1</v>
      </c>
      <c r="F24" s="179"/>
      <c r="G24" s="180">
        <f>ROUND(E24*F24,2)</f>
        <v>0</v>
      </c>
      <c r="H24" s="179">
        <v>0</v>
      </c>
      <c r="I24" s="180">
        <f>ROUND(E24*H24,2)</f>
        <v>0</v>
      </c>
      <c r="J24" s="179">
        <v>15000</v>
      </c>
      <c r="K24" s="180">
        <f>ROUND(E24*J24,2)</f>
        <v>15000</v>
      </c>
      <c r="L24" s="180">
        <v>21</v>
      </c>
      <c r="M24" s="180">
        <f>G24*(1+L24/100)</f>
        <v>0</v>
      </c>
      <c r="N24" s="178">
        <v>0</v>
      </c>
      <c r="O24" s="178">
        <f>ROUND(E24*N24,2)</f>
        <v>0</v>
      </c>
      <c r="P24" s="178">
        <v>0</v>
      </c>
      <c r="Q24" s="178">
        <f>ROUND(E24*P24,2)</f>
        <v>0</v>
      </c>
      <c r="R24" s="180"/>
      <c r="S24" s="180" t="s">
        <v>159</v>
      </c>
      <c r="T24" s="181" t="s">
        <v>143</v>
      </c>
      <c r="U24" s="159">
        <v>0</v>
      </c>
      <c r="V24" s="159">
        <f>ROUND(E24*U24,2)</f>
        <v>0</v>
      </c>
      <c r="W24" s="159"/>
      <c r="X24" s="159" t="s">
        <v>173</v>
      </c>
      <c r="Y24" s="159" t="s">
        <v>145</v>
      </c>
      <c r="Z24" s="149"/>
      <c r="AA24" s="149"/>
      <c r="AB24" s="149"/>
      <c r="AC24" s="149"/>
      <c r="AD24" s="149"/>
      <c r="AE24" s="149"/>
      <c r="AF24" s="149"/>
      <c r="AG24" s="149" t="s">
        <v>174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2.5" outlineLevel="1">
      <c r="A25" s="175">
        <v>8</v>
      </c>
      <c r="B25" s="176" t="s">
        <v>195</v>
      </c>
      <c r="C25" s="183" t="s">
        <v>196</v>
      </c>
      <c r="D25" s="177" t="s">
        <v>192</v>
      </c>
      <c r="E25" s="178">
        <v>1</v>
      </c>
      <c r="F25" s="179"/>
      <c r="G25" s="180">
        <f>ROUND(E25*F25,2)</f>
        <v>0</v>
      </c>
      <c r="H25" s="179">
        <v>0</v>
      </c>
      <c r="I25" s="180">
        <f>ROUND(E25*H25,2)</f>
        <v>0</v>
      </c>
      <c r="J25" s="179">
        <v>48950</v>
      </c>
      <c r="K25" s="180">
        <f>ROUND(E25*J25,2)</f>
        <v>48950</v>
      </c>
      <c r="L25" s="180">
        <v>21</v>
      </c>
      <c r="M25" s="180">
        <f>G25*(1+L25/100)</f>
        <v>0</v>
      </c>
      <c r="N25" s="178">
        <v>0</v>
      </c>
      <c r="O25" s="178">
        <f>ROUND(E25*N25,2)</f>
        <v>0</v>
      </c>
      <c r="P25" s="178">
        <v>0</v>
      </c>
      <c r="Q25" s="178">
        <f>ROUND(E25*P25,2)</f>
        <v>0</v>
      </c>
      <c r="R25" s="180"/>
      <c r="S25" s="180" t="s">
        <v>159</v>
      </c>
      <c r="T25" s="181" t="s">
        <v>143</v>
      </c>
      <c r="U25" s="159">
        <v>4.7999999999999996E-3</v>
      </c>
      <c r="V25" s="159">
        <f>ROUND(E25*U25,2)</f>
        <v>0</v>
      </c>
      <c r="W25" s="159"/>
      <c r="X25" s="159" t="s">
        <v>144</v>
      </c>
      <c r="Y25" s="159" t="s">
        <v>145</v>
      </c>
      <c r="Z25" s="149"/>
      <c r="AA25" s="149"/>
      <c r="AB25" s="149"/>
      <c r="AC25" s="149"/>
      <c r="AD25" s="149"/>
      <c r="AE25" s="149"/>
      <c r="AF25" s="149"/>
      <c r="AG25" s="149" t="s">
        <v>146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>
      <c r="A26" s="161" t="s">
        <v>137</v>
      </c>
      <c r="B26" s="162" t="s">
        <v>83</v>
      </c>
      <c r="C26" s="182" t="s">
        <v>84</v>
      </c>
      <c r="D26" s="163"/>
      <c r="E26" s="164"/>
      <c r="F26" s="165"/>
      <c r="G26" s="165">
        <f>SUMIF(AG27:AG42,"&lt;&gt;NOR",G27:G42)</f>
        <v>0</v>
      </c>
      <c r="H26" s="165"/>
      <c r="I26" s="165">
        <f>SUM(I27:I42)</f>
        <v>60.64</v>
      </c>
      <c r="J26" s="165"/>
      <c r="K26" s="165">
        <f>SUM(K27:K42)</f>
        <v>40001.379999999997</v>
      </c>
      <c r="L26" s="165"/>
      <c r="M26" s="165">
        <f>SUM(M27:M42)</f>
        <v>0</v>
      </c>
      <c r="N26" s="164"/>
      <c r="O26" s="164">
        <f>SUM(O27:O42)</f>
        <v>0</v>
      </c>
      <c r="P26" s="164"/>
      <c r="Q26" s="164">
        <f>SUM(Q27:Q42)</f>
        <v>1.55</v>
      </c>
      <c r="R26" s="165"/>
      <c r="S26" s="165"/>
      <c r="T26" s="166"/>
      <c r="U26" s="160"/>
      <c r="V26" s="160">
        <f>SUM(V27:V42)</f>
        <v>53.92</v>
      </c>
      <c r="W26" s="160"/>
      <c r="X26" s="160"/>
      <c r="Y26" s="160"/>
      <c r="AG26" t="s">
        <v>138</v>
      </c>
    </row>
    <row r="27" spans="1:60" outlineLevel="1">
      <c r="A27" s="168">
        <v>9</v>
      </c>
      <c r="B27" s="169" t="s">
        <v>197</v>
      </c>
      <c r="C27" s="184" t="s">
        <v>198</v>
      </c>
      <c r="D27" s="170" t="s">
        <v>171</v>
      </c>
      <c r="E27" s="171">
        <v>71.510000000000005</v>
      </c>
      <c r="F27" s="172"/>
      <c r="G27" s="173">
        <f>ROUND(E27*F27,2)</f>
        <v>0</v>
      </c>
      <c r="H27" s="172">
        <v>0</v>
      </c>
      <c r="I27" s="173">
        <f>ROUND(E27*H27,2)</f>
        <v>0</v>
      </c>
      <c r="J27" s="172">
        <v>360</v>
      </c>
      <c r="K27" s="173">
        <f>ROUND(E27*J27,2)</f>
        <v>25743.599999999999</v>
      </c>
      <c r="L27" s="173">
        <v>21</v>
      </c>
      <c r="M27" s="173">
        <f>G27*(1+L27/100)</f>
        <v>0</v>
      </c>
      <c r="N27" s="171">
        <v>0</v>
      </c>
      <c r="O27" s="171">
        <f>ROUND(E27*N27,2)</f>
        <v>0</v>
      </c>
      <c r="P27" s="171">
        <v>1.26E-2</v>
      </c>
      <c r="Q27" s="171">
        <f>ROUND(E27*P27,2)</f>
        <v>0.9</v>
      </c>
      <c r="R27" s="173" t="s">
        <v>199</v>
      </c>
      <c r="S27" s="173" t="s">
        <v>142</v>
      </c>
      <c r="T27" s="174" t="s">
        <v>142</v>
      </c>
      <c r="U27" s="159">
        <v>0.33</v>
      </c>
      <c r="V27" s="159">
        <f>ROUND(E27*U27,2)</f>
        <v>23.6</v>
      </c>
      <c r="W27" s="159"/>
      <c r="X27" s="159" t="s">
        <v>173</v>
      </c>
      <c r="Y27" s="159" t="s">
        <v>145</v>
      </c>
      <c r="Z27" s="149"/>
      <c r="AA27" s="149"/>
      <c r="AB27" s="149"/>
      <c r="AC27" s="149"/>
      <c r="AD27" s="149"/>
      <c r="AE27" s="149"/>
      <c r="AF27" s="149"/>
      <c r="AG27" s="149" t="s">
        <v>174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2">
      <c r="A28" s="156"/>
      <c r="B28" s="157"/>
      <c r="C28" s="191" t="s">
        <v>200</v>
      </c>
      <c r="D28" s="188"/>
      <c r="E28" s="189"/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59"/>
      <c r="Z28" s="149"/>
      <c r="AA28" s="149"/>
      <c r="AB28" s="149"/>
      <c r="AC28" s="149"/>
      <c r="AD28" s="149"/>
      <c r="AE28" s="149"/>
      <c r="AF28" s="149"/>
      <c r="AG28" s="149" t="s">
        <v>178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3">
      <c r="A29" s="156"/>
      <c r="B29" s="157"/>
      <c r="C29" s="191" t="s">
        <v>201</v>
      </c>
      <c r="D29" s="188"/>
      <c r="E29" s="189">
        <v>71.510000000000005</v>
      </c>
      <c r="F29" s="159"/>
      <c r="G29" s="159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59"/>
      <c r="Z29" s="149"/>
      <c r="AA29" s="149"/>
      <c r="AB29" s="149"/>
      <c r="AC29" s="149"/>
      <c r="AD29" s="149"/>
      <c r="AE29" s="149"/>
      <c r="AF29" s="149"/>
      <c r="AG29" s="149" t="s">
        <v>178</v>
      </c>
      <c r="AH29" s="149">
        <v>5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68">
        <v>10</v>
      </c>
      <c r="B30" s="169" t="s">
        <v>202</v>
      </c>
      <c r="C30" s="184" t="s">
        <v>203</v>
      </c>
      <c r="D30" s="170" t="s">
        <v>184</v>
      </c>
      <c r="E30" s="171">
        <v>1</v>
      </c>
      <c r="F30" s="172"/>
      <c r="G30" s="173">
        <f>ROUND(E30*F30,2)</f>
        <v>0</v>
      </c>
      <c r="H30" s="172">
        <v>0</v>
      </c>
      <c r="I30" s="173">
        <f>ROUND(E30*H30,2)</f>
        <v>0</v>
      </c>
      <c r="J30" s="172">
        <v>19.600000000000001</v>
      </c>
      <c r="K30" s="173">
        <f>ROUND(E30*J30,2)</f>
        <v>19.600000000000001</v>
      </c>
      <c r="L30" s="173">
        <v>21</v>
      </c>
      <c r="M30" s="173">
        <f>G30*(1+L30/100)</f>
        <v>0</v>
      </c>
      <c r="N30" s="171">
        <v>0</v>
      </c>
      <c r="O30" s="171">
        <f>ROUND(E30*N30,2)</f>
        <v>0</v>
      </c>
      <c r="P30" s="171">
        <v>0</v>
      </c>
      <c r="Q30" s="171">
        <f>ROUND(E30*P30,2)</f>
        <v>0</v>
      </c>
      <c r="R30" s="173" t="s">
        <v>199</v>
      </c>
      <c r="S30" s="173" t="s">
        <v>142</v>
      </c>
      <c r="T30" s="174" t="s">
        <v>142</v>
      </c>
      <c r="U30" s="159">
        <v>0.05</v>
      </c>
      <c r="V30" s="159">
        <f>ROUND(E30*U30,2)</f>
        <v>0.05</v>
      </c>
      <c r="W30" s="159"/>
      <c r="X30" s="159" t="s">
        <v>173</v>
      </c>
      <c r="Y30" s="159" t="s">
        <v>145</v>
      </c>
      <c r="Z30" s="149"/>
      <c r="AA30" s="149"/>
      <c r="AB30" s="149"/>
      <c r="AC30" s="149"/>
      <c r="AD30" s="149"/>
      <c r="AE30" s="149"/>
      <c r="AF30" s="149"/>
      <c r="AG30" s="149" t="s">
        <v>174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2">
      <c r="A31" s="156"/>
      <c r="B31" s="157"/>
      <c r="C31" s="255" t="s">
        <v>204</v>
      </c>
      <c r="D31" s="256"/>
      <c r="E31" s="256"/>
      <c r="F31" s="256"/>
      <c r="G31" s="256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59"/>
      <c r="Z31" s="149"/>
      <c r="AA31" s="149"/>
      <c r="AB31" s="149"/>
      <c r="AC31" s="149"/>
      <c r="AD31" s="149"/>
      <c r="AE31" s="149"/>
      <c r="AF31" s="149"/>
      <c r="AG31" s="149" t="s">
        <v>176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2">
      <c r="A32" s="156"/>
      <c r="B32" s="157"/>
      <c r="C32" s="191" t="s">
        <v>53</v>
      </c>
      <c r="D32" s="188"/>
      <c r="E32" s="189">
        <v>1</v>
      </c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59"/>
      <c r="Z32" s="149"/>
      <c r="AA32" s="149"/>
      <c r="AB32" s="149"/>
      <c r="AC32" s="149"/>
      <c r="AD32" s="149"/>
      <c r="AE32" s="149"/>
      <c r="AF32" s="149"/>
      <c r="AG32" s="149" t="s">
        <v>178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ht="33.75" outlineLevel="1">
      <c r="A33" s="168">
        <v>11</v>
      </c>
      <c r="B33" s="169" t="s">
        <v>205</v>
      </c>
      <c r="C33" s="184" t="s">
        <v>206</v>
      </c>
      <c r="D33" s="170" t="s">
        <v>171</v>
      </c>
      <c r="E33" s="171">
        <v>1.7729999999999999</v>
      </c>
      <c r="F33" s="172"/>
      <c r="G33" s="173">
        <f>ROUND(E33*F33,2)</f>
        <v>0</v>
      </c>
      <c r="H33" s="172">
        <v>34.200000000000003</v>
      </c>
      <c r="I33" s="173">
        <f>ROUND(E33*H33,2)</f>
        <v>60.64</v>
      </c>
      <c r="J33" s="172">
        <v>408.8</v>
      </c>
      <c r="K33" s="173">
        <f>ROUND(E33*J33,2)</f>
        <v>724.8</v>
      </c>
      <c r="L33" s="173">
        <v>21</v>
      </c>
      <c r="M33" s="173">
        <f>G33*(1+L33/100)</f>
        <v>0</v>
      </c>
      <c r="N33" s="171">
        <v>1.17E-3</v>
      </c>
      <c r="O33" s="171">
        <f>ROUND(E33*N33,2)</f>
        <v>0</v>
      </c>
      <c r="P33" s="171">
        <v>7.5999999999999998E-2</v>
      </c>
      <c r="Q33" s="171">
        <f>ROUND(E33*P33,2)</f>
        <v>0.13</v>
      </c>
      <c r="R33" s="173" t="s">
        <v>199</v>
      </c>
      <c r="S33" s="173" t="s">
        <v>142</v>
      </c>
      <c r="T33" s="174" t="s">
        <v>142</v>
      </c>
      <c r="U33" s="159">
        <v>0.93899999999999995</v>
      </c>
      <c r="V33" s="159">
        <f>ROUND(E33*U33,2)</f>
        <v>1.66</v>
      </c>
      <c r="W33" s="159"/>
      <c r="X33" s="159" t="s">
        <v>173</v>
      </c>
      <c r="Y33" s="159" t="s">
        <v>145</v>
      </c>
      <c r="Z33" s="149"/>
      <c r="AA33" s="149"/>
      <c r="AB33" s="149"/>
      <c r="AC33" s="149"/>
      <c r="AD33" s="149"/>
      <c r="AE33" s="149"/>
      <c r="AF33" s="149"/>
      <c r="AG33" s="149" t="s">
        <v>174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2">
      <c r="A34" s="156"/>
      <c r="B34" s="157"/>
      <c r="C34" s="191" t="s">
        <v>207</v>
      </c>
      <c r="D34" s="188"/>
      <c r="E34" s="189">
        <v>1.7729999999999999</v>
      </c>
      <c r="F34" s="159"/>
      <c r="G34" s="159"/>
      <c r="H34" s="159"/>
      <c r="I34" s="159"/>
      <c r="J34" s="159"/>
      <c r="K34" s="159"/>
      <c r="L34" s="159"/>
      <c r="M34" s="159"/>
      <c r="N34" s="158"/>
      <c r="O34" s="158"/>
      <c r="P34" s="158"/>
      <c r="Q34" s="158"/>
      <c r="R34" s="159"/>
      <c r="S34" s="159"/>
      <c r="T34" s="159"/>
      <c r="U34" s="159"/>
      <c r="V34" s="159"/>
      <c r="W34" s="159"/>
      <c r="X34" s="159"/>
      <c r="Y34" s="159"/>
      <c r="Z34" s="149"/>
      <c r="AA34" s="149"/>
      <c r="AB34" s="149"/>
      <c r="AC34" s="149"/>
      <c r="AD34" s="149"/>
      <c r="AE34" s="149"/>
      <c r="AF34" s="149"/>
      <c r="AG34" s="149" t="s">
        <v>178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>
      <c r="A35" s="168">
        <v>12</v>
      </c>
      <c r="B35" s="169" t="s">
        <v>208</v>
      </c>
      <c r="C35" s="184" t="s">
        <v>209</v>
      </c>
      <c r="D35" s="170" t="s">
        <v>171</v>
      </c>
      <c r="E35" s="171">
        <v>23.777999999999999</v>
      </c>
      <c r="F35" s="172"/>
      <c r="G35" s="173">
        <f>ROUND(E35*F35,2)</f>
        <v>0</v>
      </c>
      <c r="H35" s="172">
        <v>0</v>
      </c>
      <c r="I35" s="173">
        <f>ROUND(E35*H35,2)</f>
        <v>0</v>
      </c>
      <c r="J35" s="172">
        <v>201.5</v>
      </c>
      <c r="K35" s="173">
        <f>ROUND(E35*J35,2)</f>
        <v>4791.2700000000004</v>
      </c>
      <c r="L35" s="173">
        <v>21</v>
      </c>
      <c r="M35" s="173">
        <f>G35*(1+L35/100)</f>
        <v>0</v>
      </c>
      <c r="N35" s="171">
        <v>0</v>
      </c>
      <c r="O35" s="171">
        <f>ROUND(E35*N35,2)</f>
        <v>0</v>
      </c>
      <c r="P35" s="171">
        <v>1.098E-2</v>
      </c>
      <c r="Q35" s="171">
        <f>ROUND(E35*P35,2)</f>
        <v>0.26</v>
      </c>
      <c r="R35" s="173" t="s">
        <v>210</v>
      </c>
      <c r="S35" s="173" t="s">
        <v>142</v>
      </c>
      <c r="T35" s="174" t="s">
        <v>142</v>
      </c>
      <c r="U35" s="159">
        <v>0.37</v>
      </c>
      <c r="V35" s="159">
        <f>ROUND(E35*U35,2)</f>
        <v>8.8000000000000007</v>
      </c>
      <c r="W35" s="159"/>
      <c r="X35" s="159" t="s">
        <v>173</v>
      </c>
      <c r="Y35" s="159" t="s">
        <v>145</v>
      </c>
      <c r="Z35" s="149"/>
      <c r="AA35" s="149"/>
      <c r="AB35" s="149"/>
      <c r="AC35" s="149"/>
      <c r="AD35" s="149"/>
      <c r="AE35" s="149"/>
      <c r="AF35" s="149"/>
      <c r="AG35" s="149" t="s">
        <v>174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2">
      <c r="A36" s="156"/>
      <c r="B36" s="157"/>
      <c r="C36" s="191" t="s">
        <v>211</v>
      </c>
      <c r="D36" s="188"/>
      <c r="E36" s="189">
        <v>9.18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59"/>
      <c r="Z36" s="149"/>
      <c r="AA36" s="149"/>
      <c r="AB36" s="149"/>
      <c r="AC36" s="149"/>
      <c r="AD36" s="149"/>
      <c r="AE36" s="149"/>
      <c r="AF36" s="149"/>
      <c r="AG36" s="149" t="s">
        <v>178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3">
      <c r="A37" s="156"/>
      <c r="B37" s="157"/>
      <c r="C37" s="191" t="s">
        <v>212</v>
      </c>
      <c r="D37" s="188"/>
      <c r="E37" s="189">
        <v>9.7560000000000002</v>
      </c>
      <c r="F37" s="159"/>
      <c r="G37" s="159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59"/>
      <c r="Z37" s="149"/>
      <c r="AA37" s="149"/>
      <c r="AB37" s="149"/>
      <c r="AC37" s="149"/>
      <c r="AD37" s="149"/>
      <c r="AE37" s="149"/>
      <c r="AF37" s="149"/>
      <c r="AG37" s="149" t="s">
        <v>178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3">
      <c r="A38" s="156"/>
      <c r="B38" s="157"/>
      <c r="C38" s="191" t="s">
        <v>213</v>
      </c>
      <c r="D38" s="188"/>
      <c r="E38" s="189">
        <v>4.8419999999999996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59"/>
      <c r="Z38" s="149"/>
      <c r="AA38" s="149"/>
      <c r="AB38" s="149"/>
      <c r="AC38" s="149"/>
      <c r="AD38" s="149"/>
      <c r="AE38" s="149"/>
      <c r="AF38" s="149"/>
      <c r="AG38" s="149" t="s">
        <v>178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>
      <c r="A39" s="168">
        <v>13</v>
      </c>
      <c r="B39" s="169" t="s">
        <v>214</v>
      </c>
      <c r="C39" s="184" t="s">
        <v>215</v>
      </c>
      <c r="D39" s="170" t="s">
        <v>171</v>
      </c>
      <c r="E39" s="171">
        <v>23.777999999999999</v>
      </c>
      <c r="F39" s="172"/>
      <c r="G39" s="173">
        <f>ROUND(E39*F39,2)</f>
        <v>0</v>
      </c>
      <c r="H39" s="172">
        <v>0</v>
      </c>
      <c r="I39" s="173">
        <f>ROUND(E39*H39,2)</f>
        <v>0</v>
      </c>
      <c r="J39" s="172">
        <v>36</v>
      </c>
      <c r="K39" s="173">
        <f>ROUND(E39*J39,2)</f>
        <v>856.01</v>
      </c>
      <c r="L39" s="173">
        <v>21</v>
      </c>
      <c r="M39" s="173">
        <f>G39*(1+L39/100)</f>
        <v>0</v>
      </c>
      <c r="N39" s="171">
        <v>0</v>
      </c>
      <c r="O39" s="171">
        <f>ROUND(E39*N39,2)</f>
        <v>0</v>
      </c>
      <c r="P39" s="171">
        <v>8.0000000000000002E-3</v>
      </c>
      <c r="Q39" s="171">
        <f>ROUND(E39*P39,2)</f>
        <v>0.19</v>
      </c>
      <c r="R39" s="173" t="s">
        <v>210</v>
      </c>
      <c r="S39" s="173" t="s">
        <v>142</v>
      </c>
      <c r="T39" s="174" t="s">
        <v>142</v>
      </c>
      <c r="U39" s="159">
        <v>6.6000000000000003E-2</v>
      </c>
      <c r="V39" s="159">
        <f>ROUND(E39*U39,2)</f>
        <v>1.57</v>
      </c>
      <c r="W39" s="159"/>
      <c r="X39" s="159" t="s">
        <v>173</v>
      </c>
      <c r="Y39" s="159" t="s">
        <v>145</v>
      </c>
      <c r="Z39" s="149"/>
      <c r="AA39" s="149"/>
      <c r="AB39" s="149"/>
      <c r="AC39" s="149"/>
      <c r="AD39" s="149"/>
      <c r="AE39" s="149"/>
      <c r="AF39" s="149"/>
      <c r="AG39" s="149" t="s">
        <v>174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2">
      <c r="A40" s="156"/>
      <c r="B40" s="157"/>
      <c r="C40" s="191" t="s">
        <v>216</v>
      </c>
      <c r="D40" s="188"/>
      <c r="E40" s="189">
        <v>23.777999999999999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59"/>
      <c r="Z40" s="149"/>
      <c r="AA40" s="149"/>
      <c r="AB40" s="149"/>
      <c r="AC40" s="149"/>
      <c r="AD40" s="149"/>
      <c r="AE40" s="149"/>
      <c r="AF40" s="149"/>
      <c r="AG40" s="149" t="s">
        <v>178</v>
      </c>
      <c r="AH40" s="149">
        <v>5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ht="22.5" outlineLevel="1">
      <c r="A41" s="168">
        <v>14</v>
      </c>
      <c r="B41" s="169" t="s">
        <v>217</v>
      </c>
      <c r="C41" s="184" t="s">
        <v>380</v>
      </c>
      <c r="D41" s="170" t="s">
        <v>171</v>
      </c>
      <c r="E41" s="171">
        <v>71.510000000000005</v>
      </c>
      <c r="F41" s="172"/>
      <c r="G41" s="173">
        <f>ROUND(E41*F41,2)</f>
        <v>0</v>
      </c>
      <c r="H41" s="172">
        <v>0</v>
      </c>
      <c r="I41" s="173">
        <f>ROUND(E41*H41,2)</f>
        <v>0</v>
      </c>
      <c r="J41" s="172">
        <v>110</v>
      </c>
      <c r="K41" s="173">
        <f>ROUND(E41*J41,2)</f>
        <v>7866.1</v>
      </c>
      <c r="L41" s="173">
        <v>21</v>
      </c>
      <c r="M41" s="173">
        <f>G41*(1+L41/100)</f>
        <v>0</v>
      </c>
      <c r="N41" s="171">
        <v>0</v>
      </c>
      <c r="O41" s="171">
        <f>ROUND(E41*N41,2)</f>
        <v>0</v>
      </c>
      <c r="P41" s="171">
        <v>1E-3</v>
      </c>
      <c r="Q41" s="171">
        <f>ROUND(E41*P41,2)</f>
        <v>7.0000000000000007E-2</v>
      </c>
      <c r="R41" s="173" t="s">
        <v>218</v>
      </c>
      <c r="S41" s="173" t="s">
        <v>142</v>
      </c>
      <c r="T41" s="174" t="s">
        <v>142</v>
      </c>
      <c r="U41" s="159">
        <v>0.255</v>
      </c>
      <c r="V41" s="159">
        <f>ROUND(E41*U41,2)</f>
        <v>18.239999999999998</v>
      </c>
      <c r="W41" s="159"/>
      <c r="X41" s="159" t="s">
        <v>173</v>
      </c>
      <c r="Y41" s="159" t="s">
        <v>145</v>
      </c>
      <c r="Z41" s="149"/>
      <c r="AA41" s="149"/>
      <c r="AB41" s="149"/>
      <c r="AC41" s="149"/>
      <c r="AD41" s="149"/>
      <c r="AE41" s="149"/>
      <c r="AF41" s="149"/>
      <c r="AG41" s="149" t="s">
        <v>174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2">
      <c r="A42" s="156"/>
      <c r="B42" s="157"/>
      <c r="C42" s="191" t="s">
        <v>181</v>
      </c>
      <c r="D42" s="188"/>
      <c r="E42" s="189">
        <v>71.510000000000005</v>
      </c>
      <c r="F42" s="159"/>
      <c r="G42" s="159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59"/>
      <c r="Z42" s="149"/>
      <c r="AA42" s="149"/>
      <c r="AB42" s="149"/>
      <c r="AC42" s="149"/>
      <c r="AD42" s="149"/>
      <c r="AE42" s="149"/>
      <c r="AF42" s="149"/>
      <c r="AG42" s="149" t="s">
        <v>178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>
      <c r="A43" s="161" t="s">
        <v>137</v>
      </c>
      <c r="B43" s="162" t="s">
        <v>85</v>
      </c>
      <c r="C43" s="182" t="s">
        <v>86</v>
      </c>
      <c r="D43" s="163"/>
      <c r="E43" s="164"/>
      <c r="F43" s="165"/>
      <c r="G43" s="165">
        <f>SUMIF(AG44:AG45,"&lt;&gt;NOR",G44:G45)</f>
        <v>0</v>
      </c>
      <c r="H43" s="165"/>
      <c r="I43" s="165">
        <f>SUM(I44:I45)</f>
        <v>0</v>
      </c>
      <c r="J43" s="165"/>
      <c r="K43" s="165">
        <f>SUM(K44:K45)</f>
        <v>654.69000000000005</v>
      </c>
      <c r="L43" s="165"/>
      <c r="M43" s="165">
        <f>SUM(M44:M45)</f>
        <v>0</v>
      </c>
      <c r="N43" s="164"/>
      <c r="O43" s="164">
        <f>SUM(O44:O45)</f>
        <v>0</v>
      </c>
      <c r="P43" s="164"/>
      <c r="Q43" s="164">
        <f>SUM(Q44:Q45)</f>
        <v>0</v>
      </c>
      <c r="R43" s="165"/>
      <c r="S43" s="165"/>
      <c r="T43" s="166"/>
      <c r="U43" s="160"/>
      <c r="V43" s="160">
        <f>SUM(V44:V45)</f>
        <v>1.43</v>
      </c>
      <c r="W43" s="160"/>
      <c r="X43" s="160"/>
      <c r="Y43" s="160"/>
      <c r="AG43" t="s">
        <v>138</v>
      </c>
    </row>
    <row r="44" spans="1:60" ht="22.5" outlineLevel="1">
      <c r="A44" s="168">
        <v>15</v>
      </c>
      <c r="B44" s="169" t="s">
        <v>219</v>
      </c>
      <c r="C44" s="184" t="s">
        <v>220</v>
      </c>
      <c r="D44" s="170" t="s">
        <v>221</v>
      </c>
      <c r="E44" s="171">
        <v>0.45495999999999998</v>
      </c>
      <c r="F44" s="172"/>
      <c r="G44" s="173">
        <f>ROUND(E44*F44,2)</f>
        <v>0</v>
      </c>
      <c r="H44" s="172">
        <v>0</v>
      </c>
      <c r="I44" s="173">
        <f>ROUND(E44*H44,2)</f>
        <v>0</v>
      </c>
      <c r="J44" s="172">
        <v>1439</v>
      </c>
      <c r="K44" s="173">
        <f>ROUND(E44*J44,2)</f>
        <v>654.69000000000005</v>
      </c>
      <c r="L44" s="173">
        <v>21</v>
      </c>
      <c r="M44" s="173">
        <f>G44*(1+L44/100)</f>
        <v>0</v>
      </c>
      <c r="N44" s="171">
        <v>0</v>
      </c>
      <c r="O44" s="171">
        <f>ROUND(E44*N44,2)</f>
        <v>0</v>
      </c>
      <c r="P44" s="171">
        <v>0</v>
      </c>
      <c r="Q44" s="171">
        <f>ROUND(E44*P44,2)</f>
        <v>0</v>
      </c>
      <c r="R44" s="173" t="s">
        <v>222</v>
      </c>
      <c r="S44" s="173" t="s">
        <v>142</v>
      </c>
      <c r="T44" s="174" t="s">
        <v>142</v>
      </c>
      <c r="U44" s="159">
        <v>3.15</v>
      </c>
      <c r="V44" s="159">
        <f>ROUND(E44*U44,2)</f>
        <v>1.43</v>
      </c>
      <c r="W44" s="159"/>
      <c r="X44" s="159" t="s">
        <v>223</v>
      </c>
      <c r="Y44" s="159" t="s">
        <v>145</v>
      </c>
      <c r="Z44" s="149"/>
      <c r="AA44" s="149"/>
      <c r="AB44" s="149"/>
      <c r="AC44" s="149"/>
      <c r="AD44" s="149"/>
      <c r="AE44" s="149"/>
      <c r="AF44" s="149"/>
      <c r="AG44" s="149" t="s">
        <v>224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2">
      <c r="A45" s="156"/>
      <c r="B45" s="157"/>
      <c r="C45" s="255" t="s">
        <v>225</v>
      </c>
      <c r="D45" s="256"/>
      <c r="E45" s="256"/>
      <c r="F45" s="256"/>
      <c r="G45" s="256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59"/>
      <c r="Z45" s="149"/>
      <c r="AA45" s="149"/>
      <c r="AB45" s="149"/>
      <c r="AC45" s="149"/>
      <c r="AD45" s="149"/>
      <c r="AE45" s="149"/>
      <c r="AF45" s="149"/>
      <c r="AG45" s="149" t="s">
        <v>176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>
      <c r="A46" s="161" t="s">
        <v>137</v>
      </c>
      <c r="B46" s="162" t="s">
        <v>87</v>
      </c>
      <c r="C46" s="182" t="s">
        <v>88</v>
      </c>
      <c r="D46" s="163"/>
      <c r="E46" s="164"/>
      <c r="F46" s="165"/>
      <c r="G46" s="165">
        <f>SUMIF(AG47:AG50,"&lt;&gt;NOR",G47:G50)</f>
        <v>0</v>
      </c>
      <c r="H46" s="165"/>
      <c r="I46" s="165">
        <f>SUM(I47:I50)</f>
        <v>758.01</v>
      </c>
      <c r="J46" s="165"/>
      <c r="K46" s="165">
        <f>SUM(K47:K50)</f>
        <v>2809.8500000000004</v>
      </c>
      <c r="L46" s="165"/>
      <c r="M46" s="165">
        <f>SUM(M47:M50)</f>
        <v>0</v>
      </c>
      <c r="N46" s="164"/>
      <c r="O46" s="164">
        <f>SUM(O47:O50)</f>
        <v>0</v>
      </c>
      <c r="P46" s="164"/>
      <c r="Q46" s="164">
        <f>SUM(Q47:Q50)</f>
        <v>0</v>
      </c>
      <c r="R46" s="165"/>
      <c r="S46" s="165"/>
      <c r="T46" s="166"/>
      <c r="U46" s="160"/>
      <c r="V46" s="160">
        <f>SUM(V47:V50)</f>
        <v>5.01</v>
      </c>
      <c r="W46" s="160"/>
      <c r="X46" s="160"/>
      <c r="Y46" s="160"/>
      <c r="AG46" t="s">
        <v>138</v>
      </c>
    </row>
    <row r="47" spans="1:60" ht="22.5" outlineLevel="1">
      <c r="A47" s="168">
        <v>16</v>
      </c>
      <c r="B47" s="169" t="s">
        <v>226</v>
      </c>
      <c r="C47" s="184" t="s">
        <v>227</v>
      </c>
      <c r="D47" s="170" t="s">
        <v>171</v>
      </c>
      <c r="E47" s="171">
        <v>71.510000000000005</v>
      </c>
      <c r="F47" s="172"/>
      <c r="G47" s="173">
        <f>ROUND(E47*F47,2)</f>
        <v>0</v>
      </c>
      <c r="H47" s="172">
        <v>10.6</v>
      </c>
      <c r="I47" s="173">
        <f>ROUND(E47*H47,2)</f>
        <v>758.01</v>
      </c>
      <c r="J47" s="172">
        <v>38.1</v>
      </c>
      <c r="K47" s="173">
        <f>ROUND(E47*J47,2)</f>
        <v>2724.53</v>
      </c>
      <c r="L47" s="173">
        <v>21</v>
      </c>
      <c r="M47" s="173">
        <f>G47*(1+L47/100)</f>
        <v>0</v>
      </c>
      <c r="N47" s="171">
        <v>1.0000000000000001E-5</v>
      </c>
      <c r="O47" s="171">
        <f>ROUND(E47*N47,2)</f>
        <v>0</v>
      </c>
      <c r="P47" s="171">
        <v>0</v>
      </c>
      <c r="Q47" s="171">
        <f>ROUND(E47*P47,2)</f>
        <v>0</v>
      </c>
      <c r="R47" s="173" t="s">
        <v>228</v>
      </c>
      <c r="S47" s="173" t="s">
        <v>142</v>
      </c>
      <c r="T47" s="174" t="s">
        <v>142</v>
      </c>
      <c r="U47" s="159">
        <v>7.0000000000000007E-2</v>
      </c>
      <c r="V47" s="159">
        <f>ROUND(E47*U47,2)</f>
        <v>5.01</v>
      </c>
      <c r="W47" s="159"/>
      <c r="X47" s="159" t="s">
        <v>173</v>
      </c>
      <c r="Y47" s="159" t="s">
        <v>145</v>
      </c>
      <c r="Z47" s="149"/>
      <c r="AA47" s="149"/>
      <c r="AB47" s="149"/>
      <c r="AC47" s="149"/>
      <c r="AD47" s="149"/>
      <c r="AE47" s="149"/>
      <c r="AF47" s="149"/>
      <c r="AG47" s="149" t="s">
        <v>174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2">
      <c r="A48" s="156"/>
      <c r="B48" s="157"/>
      <c r="C48" s="191" t="s">
        <v>181</v>
      </c>
      <c r="D48" s="188"/>
      <c r="E48" s="189">
        <v>71.510000000000005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59"/>
      <c r="Z48" s="149"/>
      <c r="AA48" s="149"/>
      <c r="AB48" s="149"/>
      <c r="AC48" s="149"/>
      <c r="AD48" s="149"/>
      <c r="AE48" s="149"/>
      <c r="AF48" s="149"/>
      <c r="AG48" s="149" t="s">
        <v>178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>
      <c r="A49" s="168">
        <v>17</v>
      </c>
      <c r="B49" s="169" t="s">
        <v>229</v>
      </c>
      <c r="C49" s="184" t="s">
        <v>230</v>
      </c>
      <c r="D49" s="170" t="s">
        <v>0</v>
      </c>
      <c r="E49" s="171">
        <v>34.825400000000002</v>
      </c>
      <c r="F49" s="172"/>
      <c r="G49" s="173">
        <f>ROUND(E49*F49,2)</f>
        <v>0</v>
      </c>
      <c r="H49" s="172">
        <v>0</v>
      </c>
      <c r="I49" s="173">
        <f>ROUND(E49*H49,2)</f>
        <v>0</v>
      </c>
      <c r="J49" s="172">
        <v>2.4500000000000002</v>
      </c>
      <c r="K49" s="173">
        <f>ROUND(E49*J49,2)</f>
        <v>85.32</v>
      </c>
      <c r="L49" s="173">
        <v>21</v>
      </c>
      <c r="M49" s="173">
        <f>G49*(1+L49/100)</f>
        <v>0</v>
      </c>
      <c r="N49" s="171">
        <v>0</v>
      </c>
      <c r="O49" s="171">
        <f>ROUND(E49*N49,2)</f>
        <v>0</v>
      </c>
      <c r="P49" s="171">
        <v>0</v>
      </c>
      <c r="Q49" s="171">
        <f>ROUND(E49*P49,2)</f>
        <v>0</v>
      </c>
      <c r="R49" s="173" t="s">
        <v>228</v>
      </c>
      <c r="S49" s="173" t="s">
        <v>142</v>
      </c>
      <c r="T49" s="174" t="s">
        <v>142</v>
      </c>
      <c r="U49" s="159">
        <v>0</v>
      </c>
      <c r="V49" s="159">
        <f>ROUND(E49*U49,2)</f>
        <v>0</v>
      </c>
      <c r="W49" s="159"/>
      <c r="X49" s="159" t="s">
        <v>223</v>
      </c>
      <c r="Y49" s="159" t="s">
        <v>145</v>
      </c>
      <c r="Z49" s="149"/>
      <c r="AA49" s="149"/>
      <c r="AB49" s="149"/>
      <c r="AC49" s="149"/>
      <c r="AD49" s="149"/>
      <c r="AE49" s="149"/>
      <c r="AF49" s="149"/>
      <c r="AG49" s="149" t="s">
        <v>224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2">
      <c r="A50" s="156"/>
      <c r="B50" s="157"/>
      <c r="C50" s="255" t="s">
        <v>231</v>
      </c>
      <c r="D50" s="256"/>
      <c r="E50" s="256"/>
      <c r="F50" s="256"/>
      <c r="G50" s="256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59"/>
      <c r="Z50" s="149"/>
      <c r="AA50" s="149"/>
      <c r="AB50" s="149"/>
      <c r="AC50" s="149"/>
      <c r="AD50" s="149"/>
      <c r="AE50" s="149"/>
      <c r="AF50" s="149"/>
      <c r="AG50" s="149" t="s">
        <v>176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>
      <c r="A51" s="161" t="s">
        <v>137</v>
      </c>
      <c r="B51" s="162" t="s">
        <v>89</v>
      </c>
      <c r="C51" s="182" t="s">
        <v>90</v>
      </c>
      <c r="D51" s="163"/>
      <c r="E51" s="164"/>
      <c r="F51" s="165"/>
      <c r="G51" s="165">
        <f>SUMIF(AG52:AG53,"&lt;&gt;NOR",G52:G53)</f>
        <v>0</v>
      </c>
      <c r="H51" s="165"/>
      <c r="I51" s="165">
        <f>SUM(I52:I53)</f>
        <v>0</v>
      </c>
      <c r="J51" s="165"/>
      <c r="K51" s="165">
        <f>SUM(K52:K53)</f>
        <v>100000</v>
      </c>
      <c r="L51" s="165"/>
      <c r="M51" s="165">
        <f>SUM(M52:M53)</f>
        <v>0</v>
      </c>
      <c r="N51" s="164"/>
      <c r="O51" s="164">
        <f>SUM(O52:O53)</f>
        <v>0</v>
      </c>
      <c r="P51" s="164"/>
      <c r="Q51" s="164">
        <f>SUM(Q52:Q53)</f>
        <v>0</v>
      </c>
      <c r="R51" s="165"/>
      <c r="S51" s="165"/>
      <c r="T51" s="166"/>
      <c r="U51" s="160"/>
      <c r="V51" s="160">
        <f>SUM(V52:V53)</f>
        <v>0</v>
      </c>
      <c r="W51" s="160"/>
      <c r="X51" s="160"/>
      <c r="Y51" s="160"/>
      <c r="AG51" t="s">
        <v>138</v>
      </c>
    </row>
    <row r="52" spans="1:60" outlineLevel="1">
      <c r="A52" s="168">
        <v>18</v>
      </c>
      <c r="B52" s="169" t="s">
        <v>232</v>
      </c>
      <c r="C52" s="184" t="s">
        <v>233</v>
      </c>
      <c r="D52" s="170" t="s">
        <v>192</v>
      </c>
      <c r="E52" s="171">
        <v>1</v>
      </c>
      <c r="F52" s="172"/>
      <c r="G52" s="173">
        <f>ROUND(E52*F52,2)</f>
        <v>0</v>
      </c>
      <c r="H52" s="172">
        <v>0</v>
      </c>
      <c r="I52" s="173">
        <f>ROUND(E52*H52,2)</f>
        <v>0</v>
      </c>
      <c r="J52" s="172">
        <v>100000</v>
      </c>
      <c r="K52" s="173">
        <f>ROUND(E52*J52,2)</f>
        <v>100000</v>
      </c>
      <c r="L52" s="173">
        <v>21</v>
      </c>
      <c r="M52" s="173">
        <f>G52*(1+L52/100)</f>
        <v>0</v>
      </c>
      <c r="N52" s="171">
        <v>0</v>
      </c>
      <c r="O52" s="171">
        <f>ROUND(E52*N52,2)</f>
        <v>0</v>
      </c>
      <c r="P52" s="171">
        <v>0</v>
      </c>
      <c r="Q52" s="171">
        <f>ROUND(E52*P52,2)</f>
        <v>0</v>
      </c>
      <c r="R52" s="173"/>
      <c r="S52" s="173" t="s">
        <v>159</v>
      </c>
      <c r="T52" s="174" t="s">
        <v>143</v>
      </c>
      <c r="U52" s="159">
        <v>0</v>
      </c>
      <c r="V52" s="159">
        <f>ROUND(E52*U52,2)</f>
        <v>0</v>
      </c>
      <c r="W52" s="159"/>
      <c r="X52" s="159" t="s">
        <v>173</v>
      </c>
      <c r="Y52" s="159" t="s">
        <v>145</v>
      </c>
      <c r="Z52" s="149"/>
      <c r="AA52" s="149"/>
      <c r="AB52" s="149"/>
      <c r="AC52" s="149"/>
      <c r="AD52" s="149"/>
      <c r="AE52" s="149"/>
      <c r="AF52" s="149"/>
      <c r="AG52" s="149" t="s">
        <v>174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2">
      <c r="A53" s="156"/>
      <c r="B53" s="157"/>
      <c r="C53" s="257" t="s">
        <v>234</v>
      </c>
      <c r="D53" s="258"/>
      <c r="E53" s="258"/>
      <c r="F53" s="258"/>
      <c r="G53" s="258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59"/>
      <c r="Z53" s="149"/>
      <c r="AA53" s="149"/>
      <c r="AB53" s="149"/>
      <c r="AC53" s="149"/>
      <c r="AD53" s="149"/>
      <c r="AE53" s="149"/>
      <c r="AF53" s="149"/>
      <c r="AG53" s="149" t="s">
        <v>235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90" t="str">
        <f>C53</f>
        <v>do m.č.2.12 instalace dovnitř 1x vnitřní klima jednotka VZT a přes střechu udělat průraz na novou vnější jednotku</v>
      </c>
      <c r="BB53" s="149"/>
      <c r="BC53" s="149"/>
      <c r="BD53" s="149"/>
      <c r="BE53" s="149"/>
      <c r="BF53" s="149"/>
      <c r="BG53" s="149"/>
      <c r="BH53" s="149"/>
    </row>
    <row r="54" spans="1:60">
      <c r="A54" s="161" t="s">
        <v>137</v>
      </c>
      <c r="B54" s="162" t="s">
        <v>91</v>
      </c>
      <c r="C54" s="182" t="s">
        <v>92</v>
      </c>
      <c r="D54" s="163"/>
      <c r="E54" s="164"/>
      <c r="F54" s="165"/>
      <c r="G54" s="165">
        <f>SUMIF(AG55:AG58,"&lt;&gt;NOR",G55:G58)</f>
        <v>0</v>
      </c>
      <c r="H54" s="165"/>
      <c r="I54" s="165">
        <f>SUM(I55:I58)</f>
        <v>0</v>
      </c>
      <c r="J54" s="165"/>
      <c r="K54" s="165">
        <f>SUM(K55:K58)</f>
        <v>60000</v>
      </c>
      <c r="L54" s="165"/>
      <c r="M54" s="165">
        <f>SUM(M55:M58)</f>
        <v>0</v>
      </c>
      <c r="N54" s="164"/>
      <c r="O54" s="164">
        <f>SUM(O55:O58)</f>
        <v>0</v>
      </c>
      <c r="P54" s="164"/>
      <c r="Q54" s="164">
        <f>SUM(Q55:Q58)</f>
        <v>0</v>
      </c>
      <c r="R54" s="165"/>
      <c r="S54" s="165"/>
      <c r="T54" s="166"/>
      <c r="U54" s="160"/>
      <c r="V54" s="160">
        <f>SUM(V55:V58)</f>
        <v>0</v>
      </c>
      <c r="W54" s="160"/>
      <c r="X54" s="160"/>
      <c r="Y54" s="160"/>
      <c r="AG54" t="s">
        <v>138</v>
      </c>
    </row>
    <row r="55" spans="1:60" outlineLevel="1">
      <c r="A55" s="168">
        <v>19</v>
      </c>
      <c r="B55" s="169" t="s">
        <v>236</v>
      </c>
      <c r="C55" s="184" t="s">
        <v>237</v>
      </c>
      <c r="D55" s="170" t="s">
        <v>192</v>
      </c>
      <c r="E55" s="171">
        <v>1</v>
      </c>
      <c r="F55" s="172"/>
      <c r="G55" s="173">
        <f>ROUND(E55*F55,2)</f>
        <v>0</v>
      </c>
      <c r="H55" s="172">
        <v>0</v>
      </c>
      <c r="I55" s="173">
        <f>ROUND(E55*H55,2)</f>
        <v>0</v>
      </c>
      <c r="J55" s="172">
        <v>60000</v>
      </c>
      <c r="K55" s="173">
        <f>ROUND(E55*J55,2)</f>
        <v>60000</v>
      </c>
      <c r="L55" s="173">
        <v>21</v>
      </c>
      <c r="M55" s="173">
        <f>G55*(1+L55/100)</f>
        <v>0</v>
      </c>
      <c r="N55" s="171">
        <v>0</v>
      </c>
      <c r="O55" s="171">
        <f>ROUND(E55*N55,2)</f>
        <v>0</v>
      </c>
      <c r="P55" s="171">
        <v>0</v>
      </c>
      <c r="Q55" s="171">
        <f>ROUND(E55*P55,2)</f>
        <v>0</v>
      </c>
      <c r="R55" s="173"/>
      <c r="S55" s="173" t="s">
        <v>159</v>
      </c>
      <c r="T55" s="174" t="s">
        <v>143</v>
      </c>
      <c r="U55" s="159">
        <v>0</v>
      </c>
      <c r="V55" s="159">
        <f>ROUND(E55*U55,2)</f>
        <v>0</v>
      </c>
      <c r="W55" s="159"/>
      <c r="X55" s="159" t="s">
        <v>173</v>
      </c>
      <c r="Y55" s="159" t="s">
        <v>145</v>
      </c>
      <c r="Z55" s="149"/>
      <c r="AA55" s="149"/>
      <c r="AB55" s="149"/>
      <c r="AC55" s="149"/>
      <c r="AD55" s="149"/>
      <c r="AE55" s="149"/>
      <c r="AF55" s="149"/>
      <c r="AG55" s="149" t="s">
        <v>174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2">
      <c r="A56" s="156"/>
      <c r="B56" s="157"/>
      <c r="C56" s="257" t="s">
        <v>320</v>
      </c>
      <c r="D56" s="258"/>
      <c r="E56" s="258"/>
      <c r="F56" s="258"/>
      <c r="G56" s="258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9"/>
      <c r="AA56" s="149"/>
      <c r="AB56" s="149"/>
      <c r="AC56" s="149"/>
      <c r="AD56" s="149"/>
      <c r="AE56" s="149"/>
      <c r="AF56" s="149"/>
      <c r="AG56" s="149" t="s">
        <v>235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3">
      <c r="A57" s="156"/>
      <c r="B57" s="157"/>
      <c r="C57" s="259" t="s">
        <v>381</v>
      </c>
      <c r="D57" s="260"/>
      <c r="E57" s="260"/>
      <c r="F57" s="260"/>
      <c r="G57" s="260"/>
      <c r="H57" s="159"/>
      <c r="I57" s="159"/>
      <c r="J57" s="159"/>
      <c r="K57" s="159"/>
      <c r="L57" s="159"/>
      <c r="M57" s="159"/>
      <c r="N57" s="158"/>
      <c r="O57" s="158"/>
      <c r="P57" s="158"/>
      <c r="Q57" s="158"/>
      <c r="R57" s="159"/>
      <c r="S57" s="159"/>
      <c r="T57" s="159"/>
      <c r="U57" s="159"/>
      <c r="V57" s="159"/>
      <c r="W57" s="159"/>
      <c r="X57" s="159"/>
      <c r="Y57" s="159"/>
      <c r="Z57" s="149"/>
      <c r="AA57" s="149"/>
      <c r="AB57" s="149"/>
      <c r="AC57" s="149"/>
      <c r="AD57" s="149"/>
      <c r="AE57" s="149"/>
      <c r="AF57" s="149"/>
      <c r="AG57" s="149" t="s">
        <v>235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3">
      <c r="A58" s="156"/>
      <c r="B58" s="157"/>
      <c r="C58" s="259"/>
      <c r="D58" s="260"/>
      <c r="E58" s="260"/>
      <c r="F58" s="260"/>
      <c r="G58" s="260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59"/>
      <c r="Z58" s="149"/>
      <c r="AA58" s="149"/>
      <c r="AB58" s="149"/>
      <c r="AC58" s="149"/>
      <c r="AD58" s="149"/>
      <c r="AE58" s="149"/>
      <c r="AF58" s="149"/>
      <c r="AG58" s="149" t="s">
        <v>235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>
      <c r="A59" s="161" t="s">
        <v>137</v>
      </c>
      <c r="B59" s="162" t="s">
        <v>93</v>
      </c>
      <c r="C59" s="182" t="s">
        <v>94</v>
      </c>
      <c r="D59" s="163"/>
      <c r="E59" s="164"/>
      <c r="F59" s="165"/>
      <c r="G59" s="165">
        <f>SUMIF(AG60:AG78,"&lt;&gt;NOR",G60:G78)</f>
        <v>0</v>
      </c>
      <c r="H59" s="165"/>
      <c r="I59" s="165">
        <f>SUM(I60:I78)</f>
        <v>264815.63</v>
      </c>
      <c r="J59" s="165"/>
      <c r="K59" s="165">
        <f>SUM(K60:K78)</f>
        <v>114253.31000000001</v>
      </c>
      <c r="L59" s="165"/>
      <c r="M59" s="165">
        <f>SUM(M60:M78)</f>
        <v>0</v>
      </c>
      <c r="N59" s="164"/>
      <c r="O59" s="164">
        <f>SUM(O60:O78)</f>
        <v>0.3</v>
      </c>
      <c r="P59" s="164"/>
      <c r="Q59" s="164">
        <f>SUM(Q60:Q78)</f>
        <v>0</v>
      </c>
      <c r="R59" s="165"/>
      <c r="S59" s="165"/>
      <c r="T59" s="166"/>
      <c r="U59" s="160"/>
      <c r="V59" s="160">
        <f>SUM(V60:V78)</f>
        <v>73.66</v>
      </c>
      <c r="W59" s="160"/>
      <c r="X59" s="160"/>
      <c r="Y59" s="160"/>
      <c r="AG59" t="s">
        <v>138</v>
      </c>
    </row>
    <row r="60" spans="1:60" outlineLevel="1">
      <c r="A60" s="168">
        <v>27</v>
      </c>
      <c r="B60" s="169" t="s">
        <v>240</v>
      </c>
      <c r="C60" s="184" t="s">
        <v>241</v>
      </c>
      <c r="D60" s="170" t="s">
        <v>171</v>
      </c>
      <c r="E60" s="171">
        <v>71.510000000000005</v>
      </c>
      <c r="F60" s="172"/>
      <c r="G60" s="173">
        <f>ROUND(E60*F60,2)</f>
        <v>0</v>
      </c>
      <c r="H60" s="172">
        <v>0</v>
      </c>
      <c r="I60" s="173">
        <f>ROUND(E60*H60,2)</f>
        <v>0</v>
      </c>
      <c r="J60" s="172">
        <v>7.8</v>
      </c>
      <c r="K60" s="173">
        <f>ROUND(E60*J60,2)</f>
        <v>557.78</v>
      </c>
      <c r="L60" s="173">
        <v>21</v>
      </c>
      <c r="M60" s="173">
        <f>G60*(1+L60/100)</f>
        <v>0</v>
      </c>
      <c r="N60" s="171">
        <v>0</v>
      </c>
      <c r="O60" s="171">
        <f>ROUND(E60*N60,2)</f>
        <v>0</v>
      </c>
      <c r="P60" s="171">
        <v>0</v>
      </c>
      <c r="Q60" s="171">
        <f>ROUND(E60*P60,2)</f>
        <v>0</v>
      </c>
      <c r="R60" s="173" t="s">
        <v>218</v>
      </c>
      <c r="S60" s="173" t="s">
        <v>142</v>
      </c>
      <c r="T60" s="174" t="s">
        <v>142</v>
      </c>
      <c r="U60" s="159">
        <v>1.6E-2</v>
      </c>
      <c r="V60" s="159">
        <f>ROUND(E60*U60,2)</f>
        <v>1.1399999999999999</v>
      </c>
      <c r="W60" s="159"/>
      <c r="X60" s="159" t="s">
        <v>173</v>
      </c>
      <c r="Y60" s="159" t="s">
        <v>145</v>
      </c>
      <c r="Z60" s="149"/>
      <c r="AA60" s="149"/>
      <c r="AB60" s="149"/>
      <c r="AC60" s="149"/>
      <c r="AD60" s="149"/>
      <c r="AE60" s="149"/>
      <c r="AF60" s="149"/>
      <c r="AG60" s="149" t="s">
        <v>174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2">
      <c r="A61" s="156"/>
      <c r="B61" s="157"/>
      <c r="C61" s="255" t="s">
        <v>242</v>
      </c>
      <c r="D61" s="256"/>
      <c r="E61" s="256"/>
      <c r="F61" s="256"/>
      <c r="G61" s="256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59"/>
      <c r="Z61" s="149"/>
      <c r="AA61" s="149"/>
      <c r="AB61" s="149"/>
      <c r="AC61" s="149"/>
      <c r="AD61" s="149"/>
      <c r="AE61" s="149"/>
      <c r="AF61" s="149"/>
      <c r="AG61" s="149" t="s">
        <v>176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2">
      <c r="A62" s="156"/>
      <c r="B62" s="157"/>
      <c r="C62" s="191" t="s">
        <v>243</v>
      </c>
      <c r="D62" s="188"/>
      <c r="E62" s="189">
        <v>71.510000000000005</v>
      </c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59"/>
      <c r="Z62" s="149"/>
      <c r="AA62" s="149"/>
      <c r="AB62" s="149"/>
      <c r="AC62" s="149"/>
      <c r="AD62" s="149"/>
      <c r="AE62" s="149"/>
      <c r="AF62" s="149"/>
      <c r="AG62" s="149" t="s">
        <v>178</v>
      </c>
      <c r="AH62" s="149">
        <v>5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>
      <c r="A63" s="168">
        <v>28</v>
      </c>
      <c r="B63" s="169" t="s">
        <v>244</v>
      </c>
      <c r="C63" s="184" t="s">
        <v>245</v>
      </c>
      <c r="D63" s="170" t="s">
        <v>246</v>
      </c>
      <c r="E63" s="171">
        <v>54</v>
      </c>
      <c r="F63" s="172"/>
      <c r="G63" s="173">
        <f>ROUND(E63*F63,2)</f>
        <v>0</v>
      </c>
      <c r="H63" s="172">
        <v>15.49</v>
      </c>
      <c r="I63" s="173">
        <f>ROUND(E63*H63,2)</f>
        <v>836.46</v>
      </c>
      <c r="J63" s="172">
        <v>42.61</v>
      </c>
      <c r="K63" s="173">
        <f>ROUND(E63*J63,2)</f>
        <v>2300.94</v>
      </c>
      <c r="L63" s="173">
        <v>21</v>
      </c>
      <c r="M63" s="173">
        <f>G63*(1+L63/100)</f>
        <v>0</v>
      </c>
      <c r="N63" s="171">
        <v>4.0000000000000003E-5</v>
      </c>
      <c r="O63" s="171">
        <f>ROUND(E63*N63,2)</f>
        <v>0</v>
      </c>
      <c r="P63" s="171">
        <v>0</v>
      </c>
      <c r="Q63" s="171">
        <f>ROUND(E63*P63,2)</f>
        <v>0</v>
      </c>
      <c r="R63" s="173" t="s">
        <v>218</v>
      </c>
      <c r="S63" s="173" t="s">
        <v>142</v>
      </c>
      <c r="T63" s="174" t="s">
        <v>142</v>
      </c>
      <c r="U63" s="159">
        <v>7.8200000000000006E-2</v>
      </c>
      <c r="V63" s="159">
        <f>ROUND(E63*U63,2)</f>
        <v>4.22</v>
      </c>
      <c r="W63" s="159"/>
      <c r="X63" s="159" t="s">
        <v>173</v>
      </c>
      <c r="Y63" s="159" t="s">
        <v>145</v>
      </c>
      <c r="Z63" s="149"/>
      <c r="AA63" s="149"/>
      <c r="AB63" s="149"/>
      <c r="AC63" s="149"/>
      <c r="AD63" s="149"/>
      <c r="AE63" s="149"/>
      <c r="AF63" s="149"/>
      <c r="AG63" s="149" t="s">
        <v>174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2">
      <c r="A64" s="156"/>
      <c r="B64" s="157"/>
      <c r="C64" s="191" t="s">
        <v>247</v>
      </c>
      <c r="D64" s="188"/>
      <c r="E64" s="189">
        <v>54</v>
      </c>
      <c r="F64" s="159"/>
      <c r="G64" s="159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59"/>
      <c r="Z64" s="149"/>
      <c r="AA64" s="149"/>
      <c r="AB64" s="149"/>
      <c r="AC64" s="149"/>
      <c r="AD64" s="149"/>
      <c r="AE64" s="149"/>
      <c r="AF64" s="149"/>
      <c r="AG64" s="149" t="s">
        <v>178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ht="22.5" outlineLevel="1">
      <c r="A65" s="168">
        <v>29</v>
      </c>
      <c r="B65" s="169" t="s">
        <v>248</v>
      </c>
      <c r="C65" s="184" t="s">
        <v>249</v>
      </c>
      <c r="D65" s="170" t="s">
        <v>246</v>
      </c>
      <c r="E65" s="171">
        <v>85.5</v>
      </c>
      <c r="F65" s="172"/>
      <c r="G65" s="173">
        <f>ROUND(E65*F65,2)</f>
        <v>0</v>
      </c>
      <c r="H65" s="172">
        <v>0</v>
      </c>
      <c r="I65" s="173">
        <f>ROUND(E65*H65,2)</f>
        <v>0</v>
      </c>
      <c r="J65" s="172">
        <v>595</v>
      </c>
      <c r="K65" s="173">
        <f>ROUND(E65*J65,2)</f>
        <v>50872.5</v>
      </c>
      <c r="L65" s="173">
        <v>21</v>
      </c>
      <c r="M65" s="173">
        <f>G65*(1+L65/100)</f>
        <v>0</v>
      </c>
      <c r="N65" s="171">
        <v>2.2000000000000001E-4</v>
      </c>
      <c r="O65" s="171">
        <f>ROUND(E65*N65,2)</f>
        <v>0.02</v>
      </c>
      <c r="P65" s="171">
        <v>0</v>
      </c>
      <c r="Q65" s="171">
        <f>ROUND(E65*P65,2)</f>
        <v>0</v>
      </c>
      <c r="R65" s="173"/>
      <c r="S65" s="173" t="s">
        <v>159</v>
      </c>
      <c r="T65" s="174" t="s">
        <v>143</v>
      </c>
      <c r="U65" s="159">
        <v>0.23</v>
      </c>
      <c r="V65" s="159">
        <f>ROUND(E65*U65,2)</f>
        <v>19.670000000000002</v>
      </c>
      <c r="W65" s="159"/>
      <c r="X65" s="159" t="s">
        <v>173</v>
      </c>
      <c r="Y65" s="159" t="s">
        <v>145</v>
      </c>
      <c r="Z65" s="149"/>
      <c r="AA65" s="149"/>
      <c r="AB65" s="149"/>
      <c r="AC65" s="149"/>
      <c r="AD65" s="149"/>
      <c r="AE65" s="149"/>
      <c r="AF65" s="149"/>
      <c r="AG65" s="149" t="s">
        <v>174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2">
      <c r="A66" s="156"/>
      <c r="B66" s="157"/>
      <c r="C66" s="191" t="s">
        <v>250</v>
      </c>
      <c r="D66" s="188"/>
      <c r="E66" s="189">
        <v>23.76</v>
      </c>
      <c r="F66" s="159"/>
      <c r="G66" s="159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59"/>
      <c r="Z66" s="149"/>
      <c r="AA66" s="149"/>
      <c r="AB66" s="149"/>
      <c r="AC66" s="149"/>
      <c r="AD66" s="149"/>
      <c r="AE66" s="149"/>
      <c r="AF66" s="149"/>
      <c r="AG66" s="149" t="s">
        <v>178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3">
      <c r="A67" s="156"/>
      <c r="B67" s="157"/>
      <c r="C67" s="191" t="s">
        <v>251</v>
      </c>
      <c r="D67" s="188"/>
      <c r="E67" s="189">
        <v>10.34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59"/>
      <c r="Z67" s="149"/>
      <c r="AA67" s="149"/>
      <c r="AB67" s="149"/>
      <c r="AC67" s="149"/>
      <c r="AD67" s="149"/>
      <c r="AE67" s="149"/>
      <c r="AF67" s="149"/>
      <c r="AG67" s="149" t="s">
        <v>178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3">
      <c r="A68" s="156"/>
      <c r="B68" s="157"/>
      <c r="C68" s="191" t="s">
        <v>252</v>
      </c>
      <c r="D68" s="188"/>
      <c r="E68" s="189">
        <v>24.1</v>
      </c>
      <c r="F68" s="159"/>
      <c r="G68" s="159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59"/>
      <c r="Z68" s="149"/>
      <c r="AA68" s="149"/>
      <c r="AB68" s="149"/>
      <c r="AC68" s="149"/>
      <c r="AD68" s="149"/>
      <c r="AE68" s="149"/>
      <c r="AF68" s="149"/>
      <c r="AG68" s="149" t="s">
        <v>178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3">
      <c r="A69" s="156"/>
      <c r="B69" s="157"/>
      <c r="C69" s="191" t="s">
        <v>253</v>
      </c>
      <c r="D69" s="188"/>
      <c r="E69" s="189">
        <v>6.9</v>
      </c>
      <c r="F69" s="159"/>
      <c r="G69" s="159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59"/>
      <c r="Z69" s="149"/>
      <c r="AA69" s="149"/>
      <c r="AB69" s="149"/>
      <c r="AC69" s="149"/>
      <c r="AD69" s="149"/>
      <c r="AE69" s="149"/>
      <c r="AF69" s="149"/>
      <c r="AG69" s="149" t="s">
        <v>178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3">
      <c r="A70" s="156"/>
      <c r="B70" s="157"/>
      <c r="C70" s="191" t="s">
        <v>254</v>
      </c>
      <c r="D70" s="188"/>
      <c r="E70" s="189">
        <v>7.22</v>
      </c>
      <c r="F70" s="159"/>
      <c r="G70" s="159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59"/>
      <c r="Z70" s="149"/>
      <c r="AA70" s="149"/>
      <c r="AB70" s="149"/>
      <c r="AC70" s="149"/>
      <c r="AD70" s="149"/>
      <c r="AE70" s="149"/>
      <c r="AF70" s="149"/>
      <c r="AG70" s="149" t="s">
        <v>178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3">
      <c r="A71" s="156"/>
      <c r="B71" s="157"/>
      <c r="C71" s="191" t="s">
        <v>255</v>
      </c>
      <c r="D71" s="188"/>
      <c r="E71" s="189">
        <v>7.64</v>
      </c>
      <c r="F71" s="159"/>
      <c r="G71" s="159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9"/>
      <c r="AA71" s="149"/>
      <c r="AB71" s="149"/>
      <c r="AC71" s="149"/>
      <c r="AD71" s="149"/>
      <c r="AE71" s="149"/>
      <c r="AF71" s="149"/>
      <c r="AG71" s="149" t="s">
        <v>178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3">
      <c r="A72" s="156"/>
      <c r="B72" s="157"/>
      <c r="C72" s="191" t="s">
        <v>256</v>
      </c>
      <c r="D72" s="188"/>
      <c r="E72" s="189">
        <v>5.54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59"/>
      <c r="Z72" s="149"/>
      <c r="AA72" s="149"/>
      <c r="AB72" s="149"/>
      <c r="AC72" s="149"/>
      <c r="AD72" s="149"/>
      <c r="AE72" s="149"/>
      <c r="AF72" s="149"/>
      <c r="AG72" s="149" t="s">
        <v>178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ht="22.5" outlineLevel="1">
      <c r="A73" s="168">
        <v>30</v>
      </c>
      <c r="B73" s="169" t="s">
        <v>257</v>
      </c>
      <c r="C73" s="184" t="s">
        <v>258</v>
      </c>
      <c r="D73" s="170" t="s">
        <v>171</v>
      </c>
      <c r="E73" s="171">
        <v>71.510000000000005</v>
      </c>
      <c r="F73" s="172"/>
      <c r="G73" s="173">
        <f>ROUND(E73*F73,2)</f>
        <v>0</v>
      </c>
      <c r="H73" s="172">
        <v>0</v>
      </c>
      <c r="I73" s="173">
        <f>ROUND(E73*H73,2)</f>
        <v>0</v>
      </c>
      <c r="J73" s="172">
        <v>797.5</v>
      </c>
      <c r="K73" s="173">
        <f>ROUND(E73*J73,2)</f>
        <v>57029.23</v>
      </c>
      <c r="L73" s="173">
        <v>21</v>
      </c>
      <c r="M73" s="173">
        <f>G73*(1+L73/100)</f>
        <v>0</v>
      </c>
      <c r="N73" s="171">
        <v>4.2000000000000002E-4</v>
      </c>
      <c r="O73" s="171">
        <f>ROUND(E73*N73,2)</f>
        <v>0.03</v>
      </c>
      <c r="P73" s="171">
        <v>0</v>
      </c>
      <c r="Q73" s="171">
        <f>ROUND(E73*P73,2)</f>
        <v>0</v>
      </c>
      <c r="R73" s="173"/>
      <c r="S73" s="173" t="s">
        <v>159</v>
      </c>
      <c r="T73" s="174" t="s">
        <v>143</v>
      </c>
      <c r="U73" s="159">
        <v>0.68</v>
      </c>
      <c r="V73" s="159">
        <f>ROUND(E73*U73,2)</f>
        <v>48.63</v>
      </c>
      <c r="W73" s="159"/>
      <c r="X73" s="159" t="s">
        <v>173</v>
      </c>
      <c r="Y73" s="159" t="s">
        <v>145</v>
      </c>
      <c r="Z73" s="149"/>
      <c r="AA73" s="149"/>
      <c r="AB73" s="149"/>
      <c r="AC73" s="149"/>
      <c r="AD73" s="149"/>
      <c r="AE73" s="149"/>
      <c r="AF73" s="149"/>
      <c r="AG73" s="149" t="s">
        <v>174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2">
      <c r="A74" s="156"/>
      <c r="B74" s="157"/>
      <c r="C74" s="191" t="s">
        <v>181</v>
      </c>
      <c r="D74" s="188"/>
      <c r="E74" s="189">
        <v>71.510000000000005</v>
      </c>
      <c r="F74" s="159"/>
      <c r="G74" s="159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59"/>
      <c r="Z74" s="149"/>
      <c r="AA74" s="149"/>
      <c r="AB74" s="149"/>
      <c r="AC74" s="149"/>
      <c r="AD74" s="149"/>
      <c r="AE74" s="149"/>
      <c r="AF74" s="149"/>
      <c r="AG74" s="149" t="s">
        <v>178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ht="22.5" outlineLevel="1">
      <c r="A75" s="168">
        <v>31</v>
      </c>
      <c r="B75" s="169" t="s">
        <v>259</v>
      </c>
      <c r="C75" s="184" t="s">
        <v>260</v>
      </c>
      <c r="D75" s="170" t="s">
        <v>171</v>
      </c>
      <c r="E75" s="171">
        <v>82.236500000000007</v>
      </c>
      <c r="F75" s="172"/>
      <c r="G75" s="173">
        <f>ROUND(E75*F75,2)</f>
        <v>0</v>
      </c>
      <c r="H75" s="172">
        <v>3210</v>
      </c>
      <c r="I75" s="173">
        <f>ROUND(E75*H75,2)</f>
        <v>263979.17</v>
      </c>
      <c r="J75" s="172">
        <v>0</v>
      </c>
      <c r="K75" s="173">
        <f>ROUND(E75*J75,2)</f>
        <v>0</v>
      </c>
      <c r="L75" s="173">
        <v>21</v>
      </c>
      <c r="M75" s="173">
        <f>G75*(1+L75/100)</f>
        <v>0</v>
      </c>
      <c r="N75" s="171">
        <v>3.0000000000000001E-3</v>
      </c>
      <c r="O75" s="171">
        <f>ROUND(E75*N75,2)</f>
        <v>0.25</v>
      </c>
      <c r="P75" s="171">
        <v>0</v>
      </c>
      <c r="Q75" s="171">
        <f>ROUND(E75*P75,2)</f>
        <v>0</v>
      </c>
      <c r="R75" s="173"/>
      <c r="S75" s="173" t="s">
        <v>159</v>
      </c>
      <c r="T75" s="174" t="s">
        <v>143</v>
      </c>
      <c r="U75" s="159">
        <v>0</v>
      </c>
      <c r="V75" s="159">
        <f>ROUND(E75*U75,2)</f>
        <v>0</v>
      </c>
      <c r="W75" s="159"/>
      <c r="X75" s="159" t="s">
        <v>238</v>
      </c>
      <c r="Y75" s="159" t="s">
        <v>145</v>
      </c>
      <c r="Z75" s="149"/>
      <c r="AA75" s="149"/>
      <c r="AB75" s="149"/>
      <c r="AC75" s="149"/>
      <c r="AD75" s="149"/>
      <c r="AE75" s="149"/>
      <c r="AF75" s="149"/>
      <c r="AG75" s="149" t="s">
        <v>239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2">
      <c r="A76" s="156"/>
      <c r="B76" s="157"/>
      <c r="C76" s="191" t="s">
        <v>261</v>
      </c>
      <c r="D76" s="188"/>
      <c r="E76" s="189">
        <v>82.236500000000007</v>
      </c>
      <c r="F76" s="159"/>
      <c r="G76" s="159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59"/>
      <c r="Z76" s="149"/>
      <c r="AA76" s="149"/>
      <c r="AB76" s="149"/>
      <c r="AC76" s="149"/>
      <c r="AD76" s="149"/>
      <c r="AE76" s="149"/>
      <c r="AF76" s="149"/>
      <c r="AG76" s="149" t="s">
        <v>178</v>
      </c>
      <c r="AH76" s="149">
        <v>5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>
      <c r="A77" s="168">
        <v>32</v>
      </c>
      <c r="B77" s="169" t="s">
        <v>262</v>
      </c>
      <c r="C77" s="184" t="s">
        <v>263</v>
      </c>
      <c r="D77" s="170" t="s">
        <v>0</v>
      </c>
      <c r="E77" s="171">
        <v>3755.7608</v>
      </c>
      <c r="F77" s="172"/>
      <c r="G77" s="173">
        <f>ROUND(E77*F77,2)</f>
        <v>0</v>
      </c>
      <c r="H77" s="172">
        <v>0</v>
      </c>
      <c r="I77" s="173">
        <f>ROUND(E77*H77,2)</f>
        <v>0</v>
      </c>
      <c r="J77" s="172">
        <v>0.93</v>
      </c>
      <c r="K77" s="173">
        <f>ROUND(E77*J77,2)</f>
        <v>3492.86</v>
      </c>
      <c r="L77" s="173">
        <v>21</v>
      </c>
      <c r="M77" s="173">
        <f>G77*(1+L77/100)</f>
        <v>0</v>
      </c>
      <c r="N77" s="171">
        <v>0</v>
      </c>
      <c r="O77" s="171">
        <f>ROUND(E77*N77,2)</f>
        <v>0</v>
      </c>
      <c r="P77" s="171">
        <v>0</v>
      </c>
      <c r="Q77" s="171">
        <f>ROUND(E77*P77,2)</f>
        <v>0</v>
      </c>
      <c r="R77" s="173" t="s">
        <v>218</v>
      </c>
      <c r="S77" s="173" t="s">
        <v>142</v>
      </c>
      <c r="T77" s="174" t="s">
        <v>142</v>
      </c>
      <c r="U77" s="159">
        <v>0</v>
      </c>
      <c r="V77" s="159">
        <f>ROUND(E77*U77,2)</f>
        <v>0</v>
      </c>
      <c r="W77" s="159"/>
      <c r="X77" s="159" t="s">
        <v>223</v>
      </c>
      <c r="Y77" s="159" t="s">
        <v>145</v>
      </c>
      <c r="Z77" s="149"/>
      <c r="AA77" s="149"/>
      <c r="AB77" s="149"/>
      <c r="AC77" s="149"/>
      <c r="AD77" s="149"/>
      <c r="AE77" s="149"/>
      <c r="AF77" s="149"/>
      <c r="AG77" s="149" t="s">
        <v>224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2">
      <c r="A78" s="156"/>
      <c r="B78" s="157"/>
      <c r="C78" s="255" t="s">
        <v>264</v>
      </c>
      <c r="D78" s="256"/>
      <c r="E78" s="256"/>
      <c r="F78" s="256"/>
      <c r="G78" s="256"/>
      <c r="H78" s="159"/>
      <c r="I78" s="159"/>
      <c r="J78" s="159"/>
      <c r="K78" s="159"/>
      <c r="L78" s="159"/>
      <c r="M78" s="159"/>
      <c r="N78" s="158"/>
      <c r="O78" s="158"/>
      <c r="P78" s="158"/>
      <c r="Q78" s="158"/>
      <c r="R78" s="159"/>
      <c r="S78" s="159"/>
      <c r="T78" s="159"/>
      <c r="U78" s="159"/>
      <c r="V78" s="159"/>
      <c r="W78" s="159"/>
      <c r="X78" s="159"/>
      <c r="Y78" s="159"/>
      <c r="Z78" s="149"/>
      <c r="AA78" s="149"/>
      <c r="AB78" s="149"/>
      <c r="AC78" s="149"/>
      <c r="AD78" s="149"/>
      <c r="AE78" s="149"/>
      <c r="AF78" s="149"/>
      <c r="AG78" s="149" t="s">
        <v>176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>
      <c r="A79" s="161" t="s">
        <v>137</v>
      </c>
      <c r="B79" s="162" t="s">
        <v>95</v>
      </c>
      <c r="C79" s="182" t="s">
        <v>96</v>
      </c>
      <c r="D79" s="163"/>
      <c r="E79" s="164"/>
      <c r="F79" s="165"/>
      <c r="G79" s="165">
        <f>SUMIF(AG80:AG90,"&lt;&gt;NOR",G80:G90)</f>
        <v>0</v>
      </c>
      <c r="H79" s="165"/>
      <c r="I79" s="165">
        <f>SUM(I80:I90)</f>
        <v>19925.72</v>
      </c>
      <c r="J79" s="165"/>
      <c r="K79" s="165">
        <f>SUM(K80:K90)</f>
        <v>17897.439999999999</v>
      </c>
      <c r="L79" s="165"/>
      <c r="M79" s="165">
        <f>SUM(M80:M90)</f>
        <v>0</v>
      </c>
      <c r="N79" s="164"/>
      <c r="O79" s="164">
        <f>SUM(O80:O90)</f>
        <v>0.45</v>
      </c>
      <c r="P79" s="164"/>
      <c r="Q79" s="164">
        <f>SUM(Q80:Q90)</f>
        <v>0</v>
      </c>
      <c r="R79" s="165"/>
      <c r="S79" s="165"/>
      <c r="T79" s="166"/>
      <c r="U79" s="160"/>
      <c r="V79" s="160">
        <f>SUM(V80:V90)</f>
        <v>29.830000000000002</v>
      </c>
      <c r="W79" s="160"/>
      <c r="X79" s="160"/>
      <c r="Y79" s="160"/>
      <c r="AG79" t="s">
        <v>138</v>
      </c>
    </row>
    <row r="80" spans="1:60" outlineLevel="1">
      <c r="A80" s="168">
        <v>33</v>
      </c>
      <c r="B80" s="169" t="s">
        <v>265</v>
      </c>
      <c r="C80" s="184" t="s">
        <v>266</v>
      </c>
      <c r="D80" s="170" t="s">
        <v>171</v>
      </c>
      <c r="E80" s="171">
        <v>23.777999999999999</v>
      </c>
      <c r="F80" s="172"/>
      <c r="G80" s="173">
        <f>ROUND(E80*F80,2)</f>
        <v>0</v>
      </c>
      <c r="H80" s="172">
        <v>25.08</v>
      </c>
      <c r="I80" s="173">
        <f>ROUND(E80*H80,2)</f>
        <v>596.35</v>
      </c>
      <c r="J80" s="172">
        <v>27.22</v>
      </c>
      <c r="K80" s="173">
        <f>ROUND(E80*J80,2)</f>
        <v>647.24</v>
      </c>
      <c r="L80" s="173">
        <v>21</v>
      </c>
      <c r="M80" s="173">
        <f>G80*(1+L80/100)</f>
        <v>0</v>
      </c>
      <c r="N80" s="171">
        <v>2.1000000000000001E-4</v>
      </c>
      <c r="O80" s="171">
        <f>ROUND(E80*N80,2)</f>
        <v>0</v>
      </c>
      <c r="P80" s="171">
        <v>0</v>
      </c>
      <c r="Q80" s="171">
        <f>ROUND(E80*P80,2)</f>
        <v>0</v>
      </c>
      <c r="R80" s="173" t="s">
        <v>267</v>
      </c>
      <c r="S80" s="173" t="s">
        <v>142</v>
      </c>
      <c r="T80" s="174" t="s">
        <v>142</v>
      </c>
      <c r="U80" s="159">
        <v>0.05</v>
      </c>
      <c r="V80" s="159">
        <f>ROUND(E80*U80,2)</f>
        <v>1.19</v>
      </c>
      <c r="W80" s="159"/>
      <c r="X80" s="159" t="s">
        <v>173</v>
      </c>
      <c r="Y80" s="159" t="s">
        <v>145</v>
      </c>
      <c r="Z80" s="149"/>
      <c r="AA80" s="149"/>
      <c r="AB80" s="149"/>
      <c r="AC80" s="149"/>
      <c r="AD80" s="149"/>
      <c r="AE80" s="149"/>
      <c r="AF80" s="149"/>
      <c r="AG80" s="149" t="s">
        <v>174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2">
      <c r="A81" s="156"/>
      <c r="B81" s="157"/>
      <c r="C81" s="191" t="s">
        <v>268</v>
      </c>
      <c r="D81" s="188"/>
      <c r="E81" s="189">
        <v>23.777999999999999</v>
      </c>
      <c r="F81" s="159"/>
      <c r="G81" s="159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59"/>
      <c r="Z81" s="149"/>
      <c r="AA81" s="149"/>
      <c r="AB81" s="149"/>
      <c r="AC81" s="149"/>
      <c r="AD81" s="149"/>
      <c r="AE81" s="149"/>
      <c r="AF81" s="149"/>
      <c r="AG81" s="149" t="s">
        <v>178</v>
      </c>
      <c r="AH81" s="149">
        <v>5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ht="22.5" outlineLevel="1">
      <c r="A82" s="168">
        <v>34</v>
      </c>
      <c r="B82" s="169" t="s">
        <v>269</v>
      </c>
      <c r="C82" s="184" t="s">
        <v>270</v>
      </c>
      <c r="D82" s="170" t="s">
        <v>171</v>
      </c>
      <c r="E82" s="171">
        <v>23.777999999999999</v>
      </c>
      <c r="F82" s="172"/>
      <c r="G82" s="173">
        <f>ROUND(E82*F82,2)</f>
        <v>0</v>
      </c>
      <c r="H82" s="172">
        <v>122.91</v>
      </c>
      <c r="I82" s="173">
        <f>ROUND(E82*H82,2)</f>
        <v>2922.55</v>
      </c>
      <c r="J82" s="172">
        <v>589.09</v>
      </c>
      <c r="K82" s="173">
        <f>ROUND(E82*J82,2)</f>
        <v>14007.38</v>
      </c>
      <c r="L82" s="173">
        <v>21</v>
      </c>
      <c r="M82" s="173">
        <f>G82*(1+L82/100)</f>
        <v>0</v>
      </c>
      <c r="N82" s="171">
        <v>5.0299999999999997E-3</v>
      </c>
      <c r="O82" s="171">
        <f>ROUND(E82*N82,2)</f>
        <v>0.12</v>
      </c>
      <c r="P82" s="171">
        <v>0</v>
      </c>
      <c r="Q82" s="171">
        <f>ROUND(E82*P82,2)</f>
        <v>0</v>
      </c>
      <c r="R82" s="173" t="s">
        <v>267</v>
      </c>
      <c r="S82" s="173" t="s">
        <v>142</v>
      </c>
      <c r="T82" s="174" t="s">
        <v>142</v>
      </c>
      <c r="U82" s="159">
        <v>1.0746</v>
      </c>
      <c r="V82" s="159">
        <f>ROUND(E82*U82,2)</f>
        <v>25.55</v>
      </c>
      <c r="W82" s="159"/>
      <c r="X82" s="159" t="s">
        <v>173</v>
      </c>
      <c r="Y82" s="159" t="s">
        <v>145</v>
      </c>
      <c r="Z82" s="149"/>
      <c r="AA82" s="149"/>
      <c r="AB82" s="149"/>
      <c r="AC82" s="149"/>
      <c r="AD82" s="149"/>
      <c r="AE82" s="149"/>
      <c r="AF82" s="149"/>
      <c r="AG82" s="149" t="s">
        <v>174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2">
      <c r="A83" s="156"/>
      <c r="B83" s="157"/>
      <c r="C83" s="191" t="s">
        <v>211</v>
      </c>
      <c r="D83" s="188"/>
      <c r="E83" s="189">
        <v>9.18</v>
      </c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59"/>
      <c r="Z83" s="149"/>
      <c r="AA83" s="149"/>
      <c r="AB83" s="149"/>
      <c r="AC83" s="149"/>
      <c r="AD83" s="149"/>
      <c r="AE83" s="149"/>
      <c r="AF83" s="149"/>
      <c r="AG83" s="149" t="s">
        <v>178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3">
      <c r="A84" s="156"/>
      <c r="B84" s="157"/>
      <c r="C84" s="191" t="s">
        <v>212</v>
      </c>
      <c r="D84" s="188"/>
      <c r="E84" s="189">
        <v>9.7560000000000002</v>
      </c>
      <c r="F84" s="159"/>
      <c r="G84" s="159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59"/>
      <c r="Z84" s="149"/>
      <c r="AA84" s="149"/>
      <c r="AB84" s="149"/>
      <c r="AC84" s="149"/>
      <c r="AD84" s="149"/>
      <c r="AE84" s="149"/>
      <c r="AF84" s="149"/>
      <c r="AG84" s="149" t="s">
        <v>178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3">
      <c r="A85" s="156"/>
      <c r="B85" s="157"/>
      <c r="C85" s="191" t="s">
        <v>213</v>
      </c>
      <c r="D85" s="188"/>
      <c r="E85" s="189">
        <v>4.8419999999999996</v>
      </c>
      <c r="F85" s="159"/>
      <c r="G85" s="159"/>
      <c r="H85" s="159"/>
      <c r="I85" s="159"/>
      <c r="J85" s="159"/>
      <c r="K85" s="159"/>
      <c r="L85" s="159"/>
      <c r="M85" s="159"/>
      <c r="N85" s="158"/>
      <c r="O85" s="158"/>
      <c r="P85" s="158"/>
      <c r="Q85" s="158"/>
      <c r="R85" s="159"/>
      <c r="S85" s="159"/>
      <c r="T85" s="159"/>
      <c r="U85" s="159"/>
      <c r="V85" s="159"/>
      <c r="W85" s="159"/>
      <c r="X85" s="159"/>
      <c r="Y85" s="159"/>
      <c r="Z85" s="149"/>
      <c r="AA85" s="149"/>
      <c r="AB85" s="149"/>
      <c r="AC85" s="149"/>
      <c r="AD85" s="149"/>
      <c r="AE85" s="149"/>
      <c r="AF85" s="149"/>
      <c r="AG85" s="149" t="s">
        <v>178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ht="22.5" outlineLevel="1">
      <c r="A86" s="168">
        <v>35</v>
      </c>
      <c r="B86" s="169" t="s">
        <v>271</v>
      </c>
      <c r="C86" s="184" t="s">
        <v>272</v>
      </c>
      <c r="D86" s="170" t="s">
        <v>171</v>
      </c>
      <c r="E86" s="171">
        <v>23.777999999999999</v>
      </c>
      <c r="F86" s="172"/>
      <c r="G86" s="173">
        <f>ROUND(E86*F86,2)</f>
        <v>0</v>
      </c>
      <c r="H86" s="172">
        <v>0</v>
      </c>
      <c r="I86" s="173">
        <f>ROUND(E86*H86,2)</f>
        <v>0</v>
      </c>
      <c r="J86" s="172">
        <v>70.8</v>
      </c>
      <c r="K86" s="173">
        <f>ROUND(E86*J86,2)</f>
        <v>1683.48</v>
      </c>
      <c r="L86" s="173">
        <v>21</v>
      </c>
      <c r="M86" s="173">
        <f>G86*(1+L86/100)</f>
        <v>0</v>
      </c>
      <c r="N86" s="171">
        <v>0</v>
      </c>
      <c r="O86" s="171">
        <f>ROUND(E86*N86,2)</f>
        <v>0</v>
      </c>
      <c r="P86" s="171">
        <v>0</v>
      </c>
      <c r="Q86" s="171">
        <f>ROUND(E86*P86,2)</f>
        <v>0</v>
      </c>
      <c r="R86" s="173" t="s">
        <v>267</v>
      </c>
      <c r="S86" s="173" t="s">
        <v>142</v>
      </c>
      <c r="T86" s="174" t="s">
        <v>142</v>
      </c>
      <c r="U86" s="159">
        <v>0.13</v>
      </c>
      <c r="V86" s="159">
        <f>ROUND(E86*U86,2)</f>
        <v>3.09</v>
      </c>
      <c r="W86" s="159"/>
      <c r="X86" s="159" t="s">
        <v>173</v>
      </c>
      <c r="Y86" s="159" t="s">
        <v>145</v>
      </c>
      <c r="Z86" s="149"/>
      <c r="AA86" s="149"/>
      <c r="AB86" s="149"/>
      <c r="AC86" s="149"/>
      <c r="AD86" s="149"/>
      <c r="AE86" s="149"/>
      <c r="AF86" s="149"/>
      <c r="AG86" s="149" t="s">
        <v>174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2">
      <c r="A87" s="156"/>
      <c r="B87" s="157"/>
      <c r="C87" s="191" t="s">
        <v>268</v>
      </c>
      <c r="D87" s="188"/>
      <c r="E87" s="189">
        <v>23.777999999999999</v>
      </c>
      <c r="F87" s="159"/>
      <c r="G87" s="159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59"/>
      <c r="Z87" s="149"/>
      <c r="AA87" s="149"/>
      <c r="AB87" s="149"/>
      <c r="AC87" s="149"/>
      <c r="AD87" s="149"/>
      <c r="AE87" s="149"/>
      <c r="AF87" s="149"/>
      <c r="AG87" s="149" t="s">
        <v>178</v>
      </c>
      <c r="AH87" s="149">
        <v>5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>
      <c r="A88" s="168">
        <v>36</v>
      </c>
      <c r="B88" s="169" t="s">
        <v>273</v>
      </c>
      <c r="C88" s="184" t="s">
        <v>274</v>
      </c>
      <c r="D88" s="170" t="s">
        <v>171</v>
      </c>
      <c r="E88" s="171">
        <v>27.3447</v>
      </c>
      <c r="F88" s="172"/>
      <c r="G88" s="173">
        <f>ROUND(E88*F88,2)</f>
        <v>0</v>
      </c>
      <c r="H88" s="172">
        <v>600</v>
      </c>
      <c r="I88" s="173">
        <f>ROUND(E88*H88,2)</f>
        <v>16406.82</v>
      </c>
      <c r="J88" s="172">
        <v>0</v>
      </c>
      <c r="K88" s="173">
        <f>ROUND(E88*J88,2)</f>
        <v>0</v>
      </c>
      <c r="L88" s="173">
        <v>21</v>
      </c>
      <c r="M88" s="173">
        <f>G88*(1+L88/100)</f>
        <v>0</v>
      </c>
      <c r="N88" s="171">
        <v>1.2200000000000001E-2</v>
      </c>
      <c r="O88" s="171">
        <f>ROUND(E88*N88,2)</f>
        <v>0.33</v>
      </c>
      <c r="P88" s="171">
        <v>0</v>
      </c>
      <c r="Q88" s="171">
        <f>ROUND(E88*P88,2)</f>
        <v>0</v>
      </c>
      <c r="R88" s="173"/>
      <c r="S88" s="173" t="s">
        <v>159</v>
      </c>
      <c r="T88" s="174" t="s">
        <v>143</v>
      </c>
      <c r="U88" s="159">
        <v>0</v>
      </c>
      <c r="V88" s="159">
        <f>ROUND(E88*U88,2)</f>
        <v>0</v>
      </c>
      <c r="W88" s="159"/>
      <c r="X88" s="159" t="s">
        <v>238</v>
      </c>
      <c r="Y88" s="159" t="s">
        <v>145</v>
      </c>
      <c r="Z88" s="149"/>
      <c r="AA88" s="149"/>
      <c r="AB88" s="149"/>
      <c r="AC88" s="149"/>
      <c r="AD88" s="149"/>
      <c r="AE88" s="149"/>
      <c r="AF88" s="149"/>
      <c r="AG88" s="149" t="s">
        <v>239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2">
      <c r="A89" s="156"/>
      <c r="B89" s="157"/>
      <c r="C89" s="191" t="s">
        <v>275</v>
      </c>
      <c r="D89" s="188"/>
      <c r="E89" s="189">
        <v>27.3447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9"/>
      <c r="AA89" s="149"/>
      <c r="AB89" s="149"/>
      <c r="AC89" s="149"/>
      <c r="AD89" s="149"/>
      <c r="AE89" s="149"/>
      <c r="AF89" s="149"/>
      <c r="AG89" s="149" t="s">
        <v>178</v>
      </c>
      <c r="AH89" s="149">
        <v>5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>
      <c r="A90" s="175">
        <v>37</v>
      </c>
      <c r="B90" s="176" t="s">
        <v>276</v>
      </c>
      <c r="C90" s="183" t="s">
        <v>277</v>
      </c>
      <c r="D90" s="177" t="s">
        <v>0</v>
      </c>
      <c r="E90" s="178">
        <v>362.63830000000002</v>
      </c>
      <c r="F90" s="179"/>
      <c r="G90" s="180">
        <f>ROUND(E90*F90,2)</f>
        <v>0</v>
      </c>
      <c r="H90" s="179">
        <v>0</v>
      </c>
      <c r="I90" s="180">
        <f>ROUND(E90*H90,2)</f>
        <v>0</v>
      </c>
      <c r="J90" s="179">
        <v>4.3</v>
      </c>
      <c r="K90" s="180">
        <f>ROUND(E90*J90,2)</f>
        <v>1559.34</v>
      </c>
      <c r="L90" s="180">
        <v>21</v>
      </c>
      <c r="M90" s="180">
        <f>G90*(1+L90/100)</f>
        <v>0</v>
      </c>
      <c r="N90" s="178">
        <v>0</v>
      </c>
      <c r="O90" s="178">
        <f>ROUND(E90*N90,2)</f>
        <v>0</v>
      </c>
      <c r="P90" s="178">
        <v>0</v>
      </c>
      <c r="Q90" s="178">
        <f>ROUND(E90*P90,2)</f>
        <v>0</v>
      </c>
      <c r="R90" s="180" t="s">
        <v>267</v>
      </c>
      <c r="S90" s="180" t="s">
        <v>142</v>
      </c>
      <c r="T90" s="181" t="s">
        <v>142</v>
      </c>
      <c r="U90" s="159">
        <v>0</v>
      </c>
      <c r="V90" s="159">
        <f>ROUND(E90*U90,2)</f>
        <v>0</v>
      </c>
      <c r="W90" s="159"/>
      <c r="X90" s="159" t="s">
        <v>223</v>
      </c>
      <c r="Y90" s="159" t="s">
        <v>145</v>
      </c>
      <c r="Z90" s="149"/>
      <c r="AA90" s="149"/>
      <c r="AB90" s="149"/>
      <c r="AC90" s="149"/>
      <c r="AD90" s="149"/>
      <c r="AE90" s="149"/>
      <c r="AF90" s="149"/>
      <c r="AG90" s="149" t="s">
        <v>224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>
      <c r="A91" s="161" t="s">
        <v>137</v>
      </c>
      <c r="B91" s="162" t="s">
        <v>97</v>
      </c>
      <c r="C91" s="182" t="s">
        <v>98</v>
      </c>
      <c r="D91" s="163"/>
      <c r="E91" s="164"/>
      <c r="F91" s="165"/>
      <c r="G91" s="165">
        <f>SUMIF(AG92:AG93,"&lt;&gt;NOR",G92:G93)</f>
        <v>0</v>
      </c>
      <c r="H91" s="165"/>
      <c r="I91" s="165">
        <f>SUM(I92:I93)</f>
        <v>0</v>
      </c>
      <c r="J91" s="165"/>
      <c r="K91" s="165">
        <f>SUM(K92:K93)</f>
        <v>13566</v>
      </c>
      <c r="L91" s="165"/>
      <c r="M91" s="165">
        <f>SUM(M92:M93)</f>
        <v>0</v>
      </c>
      <c r="N91" s="164"/>
      <c r="O91" s="164">
        <f>SUM(O92:O93)</f>
        <v>0.02</v>
      </c>
      <c r="P91" s="164"/>
      <c r="Q91" s="164">
        <f>SUM(Q92:Q93)</f>
        <v>0</v>
      </c>
      <c r="R91" s="165"/>
      <c r="S91" s="165"/>
      <c r="T91" s="166"/>
      <c r="U91" s="160"/>
      <c r="V91" s="160">
        <f>SUM(V92:V93)</f>
        <v>0</v>
      </c>
      <c r="W91" s="160"/>
      <c r="X91" s="160"/>
      <c r="Y91" s="160"/>
      <c r="AG91" t="s">
        <v>138</v>
      </c>
    </row>
    <row r="92" spans="1:60" outlineLevel="1">
      <c r="A92" s="168">
        <v>38</v>
      </c>
      <c r="B92" s="169" t="s">
        <v>278</v>
      </c>
      <c r="C92" s="184" t="s">
        <v>279</v>
      </c>
      <c r="D92" s="170" t="s">
        <v>171</v>
      </c>
      <c r="E92" s="171">
        <v>31.92</v>
      </c>
      <c r="F92" s="172"/>
      <c r="G92" s="173">
        <f>ROUND(E92*F92,2)</f>
        <v>0</v>
      </c>
      <c r="H92" s="172">
        <v>0</v>
      </c>
      <c r="I92" s="173">
        <f>ROUND(E92*H92,2)</f>
        <v>0</v>
      </c>
      <c r="J92" s="172">
        <v>425</v>
      </c>
      <c r="K92" s="173">
        <f>ROUND(E92*J92,2)</f>
        <v>13566</v>
      </c>
      <c r="L92" s="173">
        <v>21</v>
      </c>
      <c r="M92" s="173">
        <f>G92*(1+L92/100)</f>
        <v>0</v>
      </c>
      <c r="N92" s="171">
        <v>6.0999999999999997E-4</v>
      </c>
      <c r="O92" s="171">
        <f>ROUND(E92*N92,2)</f>
        <v>0.02</v>
      </c>
      <c r="P92" s="171">
        <v>0</v>
      </c>
      <c r="Q92" s="171">
        <f>ROUND(E92*P92,2)</f>
        <v>0</v>
      </c>
      <c r="R92" s="173"/>
      <c r="S92" s="173" t="s">
        <v>159</v>
      </c>
      <c r="T92" s="174" t="s">
        <v>143</v>
      </c>
      <c r="U92" s="159">
        <v>0</v>
      </c>
      <c r="V92" s="159">
        <f>ROUND(E92*U92,2)</f>
        <v>0</v>
      </c>
      <c r="W92" s="159"/>
      <c r="X92" s="159" t="s">
        <v>280</v>
      </c>
      <c r="Y92" s="159" t="s">
        <v>145</v>
      </c>
      <c r="Z92" s="149"/>
      <c r="AA92" s="149"/>
      <c r="AB92" s="149"/>
      <c r="AC92" s="149"/>
      <c r="AD92" s="149"/>
      <c r="AE92" s="149"/>
      <c r="AF92" s="149"/>
      <c r="AG92" s="149" t="s">
        <v>281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2">
      <c r="A93" s="156"/>
      <c r="B93" s="157"/>
      <c r="C93" s="191" t="s">
        <v>177</v>
      </c>
      <c r="D93" s="188"/>
      <c r="E93" s="189">
        <v>31.92</v>
      </c>
      <c r="F93" s="159"/>
      <c r="G93" s="159"/>
      <c r="H93" s="159"/>
      <c r="I93" s="159"/>
      <c r="J93" s="159"/>
      <c r="K93" s="159"/>
      <c r="L93" s="159"/>
      <c r="M93" s="159"/>
      <c r="N93" s="158"/>
      <c r="O93" s="158"/>
      <c r="P93" s="158"/>
      <c r="Q93" s="158"/>
      <c r="R93" s="159"/>
      <c r="S93" s="159"/>
      <c r="T93" s="159"/>
      <c r="U93" s="159"/>
      <c r="V93" s="159"/>
      <c r="W93" s="159"/>
      <c r="X93" s="159"/>
      <c r="Y93" s="159"/>
      <c r="Z93" s="149"/>
      <c r="AA93" s="149"/>
      <c r="AB93" s="149"/>
      <c r="AC93" s="149"/>
      <c r="AD93" s="149"/>
      <c r="AE93" s="149"/>
      <c r="AF93" s="149"/>
      <c r="AG93" s="149" t="s">
        <v>178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>
      <c r="A94" s="161" t="s">
        <v>137</v>
      </c>
      <c r="B94" s="162" t="s">
        <v>99</v>
      </c>
      <c r="C94" s="182" t="s">
        <v>100</v>
      </c>
      <c r="D94" s="163"/>
      <c r="E94" s="164"/>
      <c r="F94" s="165"/>
      <c r="G94" s="165">
        <f>SUMIF(AG95:AG105,"&lt;&gt;NOR",G95:G105)</f>
        <v>0</v>
      </c>
      <c r="H94" s="165"/>
      <c r="I94" s="165">
        <f>SUM(I95:I105)</f>
        <v>7275.62</v>
      </c>
      <c r="J94" s="165"/>
      <c r="K94" s="165">
        <f>SUM(K95:K105)</f>
        <v>30738.23</v>
      </c>
      <c r="L94" s="165"/>
      <c r="M94" s="165">
        <f>SUM(M95:M105)</f>
        <v>0</v>
      </c>
      <c r="N94" s="164"/>
      <c r="O94" s="164">
        <f>SUM(O95:O105)</f>
        <v>0.17</v>
      </c>
      <c r="P94" s="164"/>
      <c r="Q94" s="164">
        <f>SUM(Q95:Q105)</f>
        <v>0</v>
      </c>
      <c r="R94" s="165"/>
      <c r="S94" s="165"/>
      <c r="T94" s="166"/>
      <c r="U94" s="160"/>
      <c r="V94" s="160">
        <f>SUM(V95:V105)</f>
        <v>18.850000000000001</v>
      </c>
      <c r="W94" s="160"/>
      <c r="X94" s="160"/>
      <c r="Y94" s="160"/>
      <c r="AG94" t="s">
        <v>138</v>
      </c>
    </row>
    <row r="95" spans="1:60" outlineLevel="1">
      <c r="A95" s="168">
        <v>39</v>
      </c>
      <c r="B95" s="169" t="s">
        <v>282</v>
      </c>
      <c r="C95" s="184" t="s">
        <v>283</v>
      </c>
      <c r="D95" s="170" t="s">
        <v>171</v>
      </c>
      <c r="E95" s="171">
        <v>270.36880000000002</v>
      </c>
      <c r="F95" s="172"/>
      <c r="G95" s="173">
        <f>ROUND(E95*F95,2)</f>
        <v>0</v>
      </c>
      <c r="H95" s="172">
        <v>0.11</v>
      </c>
      <c r="I95" s="173">
        <f>ROUND(E95*H95,2)</f>
        <v>29.74</v>
      </c>
      <c r="J95" s="172">
        <v>40.49</v>
      </c>
      <c r="K95" s="173">
        <f>ROUND(E95*J95,2)</f>
        <v>10947.23</v>
      </c>
      <c r="L95" s="173">
        <v>21</v>
      </c>
      <c r="M95" s="173">
        <f>G95*(1+L95/100)</f>
        <v>0</v>
      </c>
      <c r="N95" s="171">
        <v>0</v>
      </c>
      <c r="O95" s="171">
        <f>ROUND(E95*N95,2)</f>
        <v>0</v>
      </c>
      <c r="P95" s="171">
        <v>0</v>
      </c>
      <c r="Q95" s="171">
        <f>ROUND(E95*P95,2)</f>
        <v>0</v>
      </c>
      <c r="R95" s="173" t="s">
        <v>284</v>
      </c>
      <c r="S95" s="173" t="s">
        <v>142</v>
      </c>
      <c r="T95" s="174" t="s">
        <v>142</v>
      </c>
      <c r="U95" s="159">
        <v>6.9709999999999994E-2</v>
      </c>
      <c r="V95" s="159">
        <f>ROUND(E95*U95,2)</f>
        <v>18.850000000000001</v>
      </c>
      <c r="W95" s="159"/>
      <c r="X95" s="159" t="s">
        <v>173</v>
      </c>
      <c r="Y95" s="159" t="s">
        <v>145</v>
      </c>
      <c r="Z95" s="149"/>
      <c r="AA95" s="149"/>
      <c r="AB95" s="149"/>
      <c r="AC95" s="149"/>
      <c r="AD95" s="149"/>
      <c r="AE95" s="149"/>
      <c r="AF95" s="149"/>
      <c r="AG95" s="149" t="s">
        <v>174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2">
      <c r="A96" s="156"/>
      <c r="B96" s="157"/>
      <c r="C96" s="191" t="s">
        <v>285</v>
      </c>
      <c r="D96" s="188"/>
      <c r="E96" s="189">
        <v>270.36880000000002</v>
      </c>
      <c r="F96" s="159"/>
      <c r="G96" s="159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59"/>
      <c r="Z96" s="149"/>
      <c r="AA96" s="149"/>
      <c r="AB96" s="149"/>
      <c r="AC96" s="149"/>
      <c r="AD96" s="149"/>
      <c r="AE96" s="149"/>
      <c r="AF96" s="149"/>
      <c r="AG96" s="149" t="s">
        <v>178</v>
      </c>
      <c r="AH96" s="149">
        <v>5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>
      <c r="A97" s="168">
        <v>40</v>
      </c>
      <c r="B97" s="169" t="s">
        <v>286</v>
      </c>
      <c r="C97" s="184" t="s">
        <v>287</v>
      </c>
      <c r="D97" s="170" t="s">
        <v>171</v>
      </c>
      <c r="E97" s="171">
        <v>270.36880000000002</v>
      </c>
      <c r="F97" s="172"/>
      <c r="G97" s="173">
        <f>ROUND(E97*F97,2)</f>
        <v>0</v>
      </c>
      <c r="H97" s="172">
        <v>26.8</v>
      </c>
      <c r="I97" s="173">
        <f>ROUND(E97*H97,2)</f>
        <v>7245.88</v>
      </c>
      <c r="J97" s="172">
        <v>73.2</v>
      </c>
      <c r="K97" s="173">
        <f>ROUND(E97*J97,2)</f>
        <v>19791</v>
      </c>
      <c r="L97" s="173">
        <v>21</v>
      </c>
      <c r="M97" s="173">
        <f>G97*(1+L97/100)</f>
        <v>0</v>
      </c>
      <c r="N97" s="171">
        <v>6.3000000000000003E-4</v>
      </c>
      <c r="O97" s="171">
        <f>ROUND(E97*N97,2)</f>
        <v>0.17</v>
      </c>
      <c r="P97" s="171">
        <v>0</v>
      </c>
      <c r="Q97" s="171">
        <f>ROUND(E97*P97,2)</f>
        <v>0</v>
      </c>
      <c r="R97" s="173" t="s">
        <v>288</v>
      </c>
      <c r="S97" s="173" t="s">
        <v>142</v>
      </c>
      <c r="T97" s="174" t="s">
        <v>142</v>
      </c>
      <c r="U97" s="159">
        <v>0</v>
      </c>
      <c r="V97" s="159">
        <f>ROUND(E97*U97,2)</f>
        <v>0</v>
      </c>
      <c r="W97" s="159"/>
      <c r="X97" s="159" t="s">
        <v>280</v>
      </c>
      <c r="Y97" s="159" t="s">
        <v>145</v>
      </c>
      <c r="Z97" s="149"/>
      <c r="AA97" s="149"/>
      <c r="AB97" s="149"/>
      <c r="AC97" s="149"/>
      <c r="AD97" s="149"/>
      <c r="AE97" s="149"/>
      <c r="AF97" s="149"/>
      <c r="AG97" s="149" t="s">
        <v>281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2">
      <c r="A98" s="156"/>
      <c r="B98" s="157"/>
      <c r="C98" s="191" t="s">
        <v>289</v>
      </c>
      <c r="D98" s="188"/>
      <c r="E98" s="189">
        <v>67.536000000000001</v>
      </c>
      <c r="F98" s="159"/>
      <c r="G98" s="159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59"/>
      <c r="Z98" s="149"/>
      <c r="AA98" s="149"/>
      <c r="AB98" s="149"/>
      <c r="AC98" s="149"/>
      <c r="AD98" s="149"/>
      <c r="AE98" s="149"/>
      <c r="AF98" s="149"/>
      <c r="AG98" s="149" t="s">
        <v>178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3">
      <c r="A99" s="156"/>
      <c r="B99" s="157"/>
      <c r="C99" s="191" t="s">
        <v>290</v>
      </c>
      <c r="D99" s="188"/>
      <c r="E99" s="189">
        <v>35.308799999999998</v>
      </c>
      <c r="F99" s="159"/>
      <c r="G99" s="159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59"/>
      <c r="Z99" s="149"/>
      <c r="AA99" s="149"/>
      <c r="AB99" s="149"/>
      <c r="AC99" s="149"/>
      <c r="AD99" s="149"/>
      <c r="AE99" s="149"/>
      <c r="AF99" s="149"/>
      <c r="AG99" s="149" t="s">
        <v>178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3">
      <c r="A100" s="156"/>
      <c r="B100" s="157"/>
      <c r="C100" s="191" t="s">
        <v>291</v>
      </c>
      <c r="D100" s="188"/>
      <c r="E100" s="189">
        <v>34.661999999999999</v>
      </c>
      <c r="F100" s="159"/>
      <c r="G100" s="159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59"/>
      <c r="Z100" s="149"/>
      <c r="AA100" s="149"/>
      <c r="AB100" s="149"/>
      <c r="AC100" s="149"/>
      <c r="AD100" s="149"/>
      <c r="AE100" s="149"/>
      <c r="AF100" s="149"/>
      <c r="AG100" s="149" t="s">
        <v>178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3">
      <c r="A101" s="156"/>
      <c r="B101" s="157"/>
      <c r="C101" s="191" t="s">
        <v>292</v>
      </c>
      <c r="D101" s="188"/>
      <c r="E101" s="189">
        <v>63.865000000000002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9"/>
      <c r="AA101" s="149"/>
      <c r="AB101" s="149"/>
      <c r="AC101" s="149"/>
      <c r="AD101" s="149"/>
      <c r="AE101" s="149"/>
      <c r="AF101" s="149"/>
      <c r="AG101" s="149" t="s">
        <v>178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3">
      <c r="A102" s="156"/>
      <c r="B102" s="157"/>
      <c r="C102" s="191" t="s">
        <v>293</v>
      </c>
      <c r="D102" s="188"/>
      <c r="E102" s="189">
        <v>19.251000000000001</v>
      </c>
      <c r="F102" s="159"/>
      <c r="G102" s="159"/>
      <c r="H102" s="159"/>
      <c r="I102" s="159"/>
      <c r="J102" s="159"/>
      <c r="K102" s="159"/>
      <c r="L102" s="159"/>
      <c r="M102" s="159"/>
      <c r="N102" s="158"/>
      <c r="O102" s="158"/>
      <c r="P102" s="158"/>
      <c r="Q102" s="158"/>
      <c r="R102" s="159"/>
      <c r="S102" s="159"/>
      <c r="T102" s="159"/>
      <c r="U102" s="159"/>
      <c r="V102" s="159"/>
      <c r="W102" s="159"/>
      <c r="X102" s="159"/>
      <c r="Y102" s="159"/>
      <c r="Z102" s="149"/>
      <c r="AA102" s="149"/>
      <c r="AB102" s="149"/>
      <c r="AC102" s="149"/>
      <c r="AD102" s="149"/>
      <c r="AE102" s="149"/>
      <c r="AF102" s="149"/>
      <c r="AG102" s="149" t="s">
        <v>178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3">
      <c r="A103" s="156"/>
      <c r="B103" s="157"/>
      <c r="C103" s="191" t="s">
        <v>294</v>
      </c>
      <c r="D103" s="188"/>
      <c r="E103" s="189">
        <v>20.216000000000001</v>
      </c>
      <c r="F103" s="159"/>
      <c r="G103" s="159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9"/>
      <c r="AA103" s="149"/>
      <c r="AB103" s="149"/>
      <c r="AC103" s="149"/>
      <c r="AD103" s="149"/>
      <c r="AE103" s="149"/>
      <c r="AF103" s="149"/>
      <c r="AG103" s="149" t="s">
        <v>178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3">
      <c r="A104" s="156"/>
      <c r="B104" s="157"/>
      <c r="C104" s="191" t="s">
        <v>295</v>
      </c>
      <c r="D104" s="188"/>
      <c r="E104" s="189">
        <v>21.774000000000001</v>
      </c>
      <c r="F104" s="159"/>
      <c r="G104" s="159"/>
      <c r="H104" s="159"/>
      <c r="I104" s="159"/>
      <c r="J104" s="159"/>
      <c r="K104" s="159"/>
      <c r="L104" s="159"/>
      <c r="M104" s="159"/>
      <c r="N104" s="158"/>
      <c r="O104" s="158"/>
      <c r="P104" s="158"/>
      <c r="Q104" s="158"/>
      <c r="R104" s="159"/>
      <c r="S104" s="159"/>
      <c r="T104" s="159"/>
      <c r="U104" s="159"/>
      <c r="V104" s="159"/>
      <c r="W104" s="159"/>
      <c r="X104" s="159"/>
      <c r="Y104" s="159"/>
      <c r="Z104" s="149"/>
      <c r="AA104" s="149"/>
      <c r="AB104" s="149"/>
      <c r="AC104" s="149"/>
      <c r="AD104" s="149"/>
      <c r="AE104" s="149"/>
      <c r="AF104" s="149"/>
      <c r="AG104" s="149" t="s">
        <v>178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3">
      <c r="A105" s="156"/>
      <c r="B105" s="157"/>
      <c r="C105" s="191" t="s">
        <v>296</v>
      </c>
      <c r="D105" s="188"/>
      <c r="E105" s="189">
        <v>7.7560000000000002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9"/>
      <c r="AA105" s="149"/>
      <c r="AB105" s="149"/>
      <c r="AC105" s="149"/>
      <c r="AD105" s="149"/>
      <c r="AE105" s="149"/>
      <c r="AF105" s="149"/>
      <c r="AG105" s="149" t="s">
        <v>178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>
      <c r="A106" s="161" t="s">
        <v>137</v>
      </c>
      <c r="B106" s="162" t="s">
        <v>103</v>
      </c>
      <c r="C106" s="182" t="s">
        <v>104</v>
      </c>
      <c r="D106" s="163"/>
      <c r="E106" s="164"/>
      <c r="F106" s="165"/>
      <c r="G106" s="165">
        <f>SUMIF(AG107:AG119,"&lt;&gt;NOR",G107:G119)</f>
        <v>0</v>
      </c>
      <c r="H106" s="165"/>
      <c r="I106" s="165">
        <f>SUM(I107:I119)</f>
        <v>0</v>
      </c>
      <c r="J106" s="165"/>
      <c r="K106" s="165">
        <f>SUM(K107:K119)</f>
        <v>6456.58</v>
      </c>
      <c r="L106" s="165"/>
      <c r="M106" s="165">
        <f>SUM(M107:M119)</f>
        <v>0</v>
      </c>
      <c r="N106" s="164"/>
      <c r="O106" s="164">
        <f>SUM(O107:O119)</f>
        <v>0</v>
      </c>
      <c r="P106" s="164"/>
      <c r="Q106" s="164">
        <f>SUM(Q107:Q119)</f>
        <v>0</v>
      </c>
      <c r="R106" s="165"/>
      <c r="S106" s="165"/>
      <c r="T106" s="166"/>
      <c r="U106" s="160"/>
      <c r="V106" s="160">
        <f>SUM(V107:V119)</f>
        <v>6.67</v>
      </c>
      <c r="W106" s="160"/>
      <c r="X106" s="160"/>
      <c r="Y106" s="160"/>
      <c r="AG106" t="s">
        <v>138</v>
      </c>
    </row>
    <row r="107" spans="1:60" ht="22.5" outlineLevel="1">
      <c r="A107" s="168">
        <v>41</v>
      </c>
      <c r="B107" s="169" t="s">
        <v>297</v>
      </c>
      <c r="C107" s="184" t="s">
        <v>298</v>
      </c>
      <c r="D107" s="170" t="s">
        <v>221</v>
      </c>
      <c r="E107" s="171">
        <v>1.0357700000000001</v>
      </c>
      <c r="F107" s="172"/>
      <c r="G107" s="173">
        <f>ROUND(E107*F107,2)</f>
        <v>0</v>
      </c>
      <c r="H107" s="172">
        <v>0</v>
      </c>
      <c r="I107" s="173">
        <f>ROUND(E107*H107,2)</f>
        <v>0</v>
      </c>
      <c r="J107" s="172">
        <v>1500</v>
      </c>
      <c r="K107" s="173">
        <f>ROUND(E107*J107,2)</f>
        <v>1553.66</v>
      </c>
      <c r="L107" s="173">
        <v>21</v>
      </c>
      <c r="M107" s="173">
        <f>G107*(1+L107/100)</f>
        <v>0</v>
      </c>
      <c r="N107" s="171">
        <v>0</v>
      </c>
      <c r="O107" s="171">
        <f>ROUND(E107*N107,2)</f>
        <v>0</v>
      </c>
      <c r="P107" s="171">
        <v>0</v>
      </c>
      <c r="Q107" s="171">
        <f>ROUND(E107*P107,2)</f>
        <v>0</v>
      </c>
      <c r="R107" s="173" t="s">
        <v>199</v>
      </c>
      <c r="S107" s="173" t="s">
        <v>142</v>
      </c>
      <c r="T107" s="174" t="s">
        <v>142</v>
      </c>
      <c r="U107" s="159">
        <v>0</v>
      </c>
      <c r="V107" s="159">
        <f>ROUND(E107*U107,2)</f>
        <v>0</v>
      </c>
      <c r="W107" s="159"/>
      <c r="X107" s="159" t="s">
        <v>173</v>
      </c>
      <c r="Y107" s="159" t="s">
        <v>145</v>
      </c>
      <c r="Z107" s="149"/>
      <c r="AA107" s="149"/>
      <c r="AB107" s="149"/>
      <c r="AC107" s="149"/>
      <c r="AD107" s="149"/>
      <c r="AE107" s="149"/>
      <c r="AF107" s="149"/>
      <c r="AG107" s="149" t="s">
        <v>174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2">
      <c r="A108" s="156"/>
      <c r="B108" s="157"/>
      <c r="C108" s="191" t="s">
        <v>299</v>
      </c>
      <c r="D108" s="188"/>
      <c r="E108" s="189">
        <v>0.90103</v>
      </c>
      <c r="F108" s="159"/>
      <c r="G108" s="159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59"/>
      <c r="Z108" s="149"/>
      <c r="AA108" s="149"/>
      <c r="AB108" s="149"/>
      <c r="AC108" s="149"/>
      <c r="AD108" s="149"/>
      <c r="AE108" s="149"/>
      <c r="AF108" s="149"/>
      <c r="AG108" s="149" t="s">
        <v>178</v>
      </c>
      <c r="AH108" s="149">
        <v>7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3">
      <c r="A109" s="156"/>
      <c r="B109" s="157"/>
      <c r="C109" s="191" t="s">
        <v>300</v>
      </c>
      <c r="D109" s="188"/>
      <c r="E109" s="189">
        <v>0.13475000000000001</v>
      </c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59"/>
      <c r="Z109" s="149"/>
      <c r="AA109" s="149"/>
      <c r="AB109" s="149"/>
      <c r="AC109" s="149"/>
      <c r="AD109" s="149"/>
      <c r="AE109" s="149"/>
      <c r="AF109" s="149"/>
      <c r="AG109" s="149" t="s">
        <v>178</v>
      </c>
      <c r="AH109" s="149">
        <v>7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>
      <c r="A110" s="168">
        <v>42</v>
      </c>
      <c r="B110" s="169" t="s">
        <v>301</v>
      </c>
      <c r="C110" s="184" t="s">
        <v>302</v>
      </c>
      <c r="D110" s="170" t="s">
        <v>221</v>
      </c>
      <c r="E110" s="171">
        <v>0.45130999999999999</v>
      </c>
      <c r="F110" s="172"/>
      <c r="G110" s="173">
        <f>ROUND(E110*F110,2)</f>
        <v>0</v>
      </c>
      <c r="H110" s="172">
        <v>0</v>
      </c>
      <c r="I110" s="173">
        <f>ROUND(E110*H110,2)</f>
        <v>0</v>
      </c>
      <c r="J110" s="172">
        <v>2825</v>
      </c>
      <c r="K110" s="173">
        <f>ROUND(E110*J110,2)</f>
        <v>1274.95</v>
      </c>
      <c r="L110" s="173">
        <v>21</v>
      </c>
      <c r="M110" s="173">
        <f>G110*(1+L110/100)</f>
        <v>0</v>
      </c>
      <c r="N110" s="171">
        <v>0</v>
      </c>
      <c r="O110" s="171">
        <f>ROUND(E110*N110,2)</f>
        <v>0</v>
      </c>
      <c r="P110" s="171">
        <v>0</v>
      </c>
      <c r="Q110" s="171">
        <f>ROUND(E110*P110,2)</f>
        <v>0</v>
      </c>
      <c r="R110" s="173" t="s">
        <v>199</v>
      </c>
      <c r="S110" s="173" t="s">
        <v>142</v>
      </c>
      <c r="T110" s="174" t="s">
        <v>142</v>
      </c>
      <c r="U110" s="159">
        <v>0</v>
      </c>
      <c r="V110" s="159">
        <f>ROUND(E110*U110,2)</f>
        <v>0</v>
      </c>
      <c r="W110" s="159"/>
      <c r="X110" s="159" t="s">
        <v>173</v>
      </c>
      <c r="Y110" s="159" t="s">
        <v>145</v>
      </c>
      <c r="Z110" s="149"/>
      <c r="AA110" s="149"/>
      <c r="AB110" s="149"/>
      <c r="AC110" s="149"/>
      <c r="AD110" s="149"/>
      <c r="AE110" s="149"/>
      <c r="AF110" s="149"/>
      <c r="AG110" s="149" t="s">
        <v>174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2">
      <c r="A111" s="156"/>
      <c r="B111" s="157"/>
      <c r="C111" s="191" t="s">
        <v>303</v>
      </c>
      <c r="D111" s="188"/>
      <c r="E111" s="189">
        <v>0.26107999999999998</v>
      </c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59"/>
      <c r="Z111" s="149"/>
      <c r="AA111" s="149"/>
      <c r="AB111" s="149"/>
      <c r="AC111" s="149"/>
      <c r="AD111" s="149"/>
      <c r="AE111" s="149"/>
      <c r="AF111" s="149"/>
      <c r="AG111" s="149" t="s">
        <v>178</v>
      </c>
      <c r="AH111" s="149">
        <v>7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3">
      <c r="A112" s="156"/>
      <c r="B112" s="157"/>
      <c r="C112" s="191" t="s">
        <v>304</v>
      </c>
      <c r="D112" s="188"/>
      <c r="E112" s="189">
        <v>0.19022</v>
      </c>
      <c r="F112" s="159"/>
      <c r="G112" s="159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59"/>
      <c r="Z112" s="149"/>
      <c r="AA112" s="149"/>
      <c r="AB112" s="149"/>
      <c r="AC112" s="149"/>
      <c r="AD112" s="149"/>
      <c r="AE112" s="149"/>
      <c r="AF112" s="149"/>
      <c r="AG112" s="149" t="s">
        <v>178</v>
      </c>
      <c r="AH112" s="149">
        <v>7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ht="22.5" outlineLevel="1">
      <c r="A113" s="168">
        <v>43</v>
      </c>
      <c r="B113" s="169" t="s">
        <v>305</v>
      </c>
      <c r="C113" s="184" t="s">
        <v>306</v>
      </c>
      <c r="D113" s="170" t="s">
        <v>221</v>
      </c>
      <c r="E113" s="171">
        <v>7.1510000000000004E-2</v>
      </c>
      <c r="F113" s="172"/>
      <c r="G113" s="173">
        <f>ROUND(E113*F113,2)</f>
        <v>0</v>
      </c>
      <c r="H113" s="172">
        <v>0</v>
      </c>
      <c r="I113" s="173">
        <f>ROUND(E113*H113,2)</f>
        <v>0</v>
      </c>
      <c r="J113" s="172">
        <v>2215</v>
      </c>
      <c r="K113" s="173">
        <f>ROUND(E113*J113,2)</f>
        <v>158.38999999999999</v>
      </c>
      <c r="L113" s="173">
        <v>21</v>
      </c>
      <c r="M113" s="173">
        <f>G113*(1+L113/100)</f>
        <v>0</v>
      </c>
      <c r="N113" s="171">
        <v>0</v>
      </c>
      <c r="O113" s="171">
        <f>ROUND(E113*N113,2)</f>
        <v>0</v>
      </c>
      <c r="P113" s="171">
        <v>0</v>
      </c>
      <c r="Q113" s="171">
        <f>ROUND(E113*P113,2)</f>
        <v>0</v>
      </c>
      <c r="R113" s="173" t="s">
        <v>199</v>
      </c>
      <c r="S113" s="173" t="s">
        <v>142</v>
      </c>
      <c r="T113" s="174" t="s">
        <v>142</v>
      </c>
      <c r="U113" s="159">
        <v>0</v>
      </c>
      <c r="V113" s="159">
        <f>ROUND(E113*U113,2)</f>
        <v>0</v>
      </c>
      <c r="W113" s="159"/>
      <c r="X113" s="159" t="s">
        <v>173</v>
      </c>
      <c r="Y113" s="159" t="s">
        <v>145</v>
      </c>
      <c r="Z113" s="149"/>
      <c r="AA113" s="149"/>
      <c r="AB113" s="149"/>
      <c r="AC113" s="149"/>
      <c r="AD113" s="149"/>
      <c r="AE113" s="149"/>
      <c r="AF113" s="149"/>
      <c r="AG113" s="149" t="s">
        <v>174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2">
      <c r="A114" s="156"/>
      <c r="B114" s="157"/>
      <c r="C114" s="191" t="s">
        <v>307</v>
      </c>
      <c r="D114" s="188"/>
      <c r="E114" s="189">
        <v>7.1510000000000004E-2</v>
      </c>
      <c r="F114" s="159"/>
      <c r="G114" s="159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59"/>
      <c r="Z114" s="149"/>
      <c r="AA114" s="149"/>
      <c r="AB114" s="149"/>
      <c r="AC114" s="149"/>
      <c r="AD114" s="149"/>
      <c r="AE114" s="149"/>
      <c r="AF114" s="149"/>
      <c r="AG114" s="149" t="s">
        <v>178</v>
      </c>
      <c r="AH114" s="149">
        <v>7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ht="22.5" outlineLevel="1">
      <c r="A115" s="175">
        <v>44</v>
      </c>
      <c r="B115" s="176" t="s">
        <v>308</v>
      </c>
      <c r="C115" s="183" t="s">
        <v>309</v>
      </c>
      <c r="D115" s="177" t="s">
        <v>221</v>
      </c>
      <c r="E115" s="178">
        <v>1.5585899999999999</v>
      </c>
      <c r="F115" s="179"/>
      <c r="G115" s="180">
        <f>ROUND(E115*F115,2)</f>
        <v>0</v>
      </c>
      <c r="H115" s="179">
        <v>0</v>
      </c>
      <c r="I115" s="180">
        <f>ROUND(E115*H115,2)</f>
        <v>0</v>
      </c>
      <c r="J115" s="179">
        <v>788</v>
      </c>
      <c r="K115" s="180">
        <f>ROUND(E115*J115,2)</f>
        <v>1228.17</v>
      </c>
      <c r="L115" s="180">
        <v>21</v>
      </c>
      <c r="M115" s="180">
        <f>G115*(1+L115/100)</f>
        <v>0</v>
      </c>
      <c r="N115" s="178">
        <v>0</v>
      </c>
      <c r="O115" s="178">
        <f>ROUND(E115*N115,2)</f>
        <v>0</v>
      </c>
      <c r="P115" s="178">
        <v>0</v>
      </c>
      <c r="Q115" s="178">
        <f>ROUND(E115*P115,2)</f>
        <v>0</v>
      </c>
      <c r="R115" s="180" t="s">
        <v>199</v>
      </c>
      <c r="S115" s="180" t="s">
        <v>142</v>
      </c>
      <c r="T115" s="181" t="s">
        <v>142</v>
      </c>
      <c r="U115" s="159">
        <v>2.0089999999999999</v>
      </c>
      <c r="V115" s="159">
        <f>ROUND(E115*U115,2)</f>
        <v>3.13</v>
      </c>
      <c r="W115" s="159"/>
      <c r="X115" s="159" t="s">
        <v>310</v>
      </c>
      <c r="Y115" s="159" t="s">
        <v>145</v>
      </c>
      <c r="Z115" s="149"/>
      <c r="AA115" s="149"/>
      <c r="AB115" s="149"/>
      <c r="AC115" s="149"/>
      <c r="AD115" s="149"/>
      <c r="AE115" s="149"/>
      <c r="AF115" s="149"/>
      <c r="AG115" s="149" t="s">
        <v>311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>
      <c r="A116" s="175">
        <v>45</v>
      </c>
      <c r="B116" s="176" t="s">
        <v>312</v>
      </c>
      <c r="C116" s="183" t="s">
        <v>313</v>
      </c>
      <c r="D116" s="177" t="s">
        <v>221</v>
      </c>
      <c r="E116" s="178">
        <v>1.5585899999999999</v>
      </c>
      <c r="F116" s="179"/>
      <c r="G116" s="180">
        <f>ROUND(E116*F116,2)</f>
        <v>0</v>
      </c>
      <c r="H116" s="179">
        <v>0</v>
      </c>
      <c r="I116" s="180">
        <f>ROUND(E116*H116,2)</f>
        <v>0</v>
      </c>
      <c r="J116" s="179">
        <v>264</v>
      </c>
      <c r="K116" s="180">
        <f>ROUND(E116*J116,2)</f>
        <v>411.47</v>
      </c>
      <c r="L116" s="180">
        <v>21</v>
      </c>
      <c r="M116" s="180">
        <f>G116*(1+L116/100)</f>
        <v>0</v>
      </c>
      <c r="N116" s="178">
        <v>0</v>
      </c>
      <c r="O116" s="178">
        <f>ROUND(E116*N116,2)</f>
        <v>0</v>
      </c>
      <c r="P116" s="178">
        <v>0</v>
      </c>
      <c r="Q116" s="178">
        <f>ROUND(E116*P116,2)</f>
        <v>0</v>
      </c>
      <c r="R116" s="180" t="s">
        <v>199</v>
      </c>
      <c r="S116" s="180" t="s">
        <v>142</v>
      </c>
      <c r="T116" s="181" t="s">
        <v>142</v>
      </c>
      <c r="U116" s="159">
        <v>0.49</v>
      </c>
      <c r="V116" s="159">
        <f>ROUND(E116*U116,2)</f>
        <v>0.76</v>
      </c>
      <c r="W116" s="159"/>
      <c r="X116" s="159" t="s">
        <v>310</v>
      </c>
      <c r="Y116" s="159" t="s">
        <v>145</v>
      </c>
      <c r="Z116" s="149"/>
      <c r="AA116" s="149"/>
      <c r="AB116" s="149"/>
      <c r="AC116" s="149"/>
      <c r="AD116" s="149"/>
      <c r="AE116" s="149"/>
      <c r="AF116" s="149"/>
      <c r="AG116" s="149" t="s">
        <v>311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>
      <c r="A117" s="175">
        <v>46</v>
      </c>
      <c r="B117" s="176" t="s">
        <v>314</v>
      </c>
      <c r="C117" s="183" t="s">
        <v>315</v>
      </c>
      <c r="D117" s="177" t="s">
        <v>221</v>
      </c>
      <c r="E117" s="178">
        <v>29.613219999999998</v>
      </c>
      <c r="F117" s="179"/>
      <c r="G117" s="180">
        <f>ROUND(E117*F117,2)</f>
        <v>0</v>
      </c>
      <c r="H117" s="179">
        <v>0</v>
      </c>
      <c r="I117" s="180">
        <f>ROUND(E117*H117,2)</f>
        <v>0</v>
      </c>
      <c r="J117" s="179">
        <v>25</v>
      </c>
      <c r="K117" s="180">
        <f>ROUND(E117*J117,2)</f>
        <v>740.33</v>
      </c>
      <c r="L117" s="180">
        <v>21</v>
      </c>
      <c r="M117" s="180">
        <f>G117*(1+L117/100)</f>
        <v>0</v>
      </c>
      <c r="N117" s="178">
        <v>0</v>
      </c>
      <c r="O117" s="178">
        <f>ROUND(E117*N117,2)</f>
        <v>0</v>
      </c>
      <c r="P117" s="178">
        <v>0</v>
      </c>
      <c r="Q117" s="178">
        <f>ROUND(E117*P117,2)</f>
        <v>0</v>
      </c>
      <c r="R117" s="180" t="s">
        <v>199</v>
      </c>
      <c r="S117" s="180" t="s">
        <v>142</v>
      </c>
      <c r="T117" s="181" t="s">
        <v>142</v>
      </c>
      <c r="U117" s="159">
        <v>0</v>
      </c>
      <c r="V117" s="159">
        <f>ROUND(E117*U117,2)</f>
        <v>0</v>
      </c>
      <c r="W117" s="159"/>
      <c r="X117" s="159" t="s">
        <v>310</v>
      </c>
      <c r="Y117" s="159" t="s">
        <v>145</v>
      </c>
      <c r="Z117" s="149"/>
      <c r="AA117" s="149"/>
      <c r="AB117" s="149"/>
      <c r="AC117" s="149"/>
      <c r="AD117" s="149"/>
      <c r="AE117" s="149"/>
      <c r="AF117" s="149"/>
      <c r="AG117" s="149" t="s">
        <v>311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>
      <c r="A118" s="175">
        <v>47</v>
      </c>
      <c r="B118" s="176" t="s">
        <v>316</v>
      </c>
      <c r="C118" s="183" t="s">
        <v>317</v>
      </c>
      <c r="D118" s="177" t="s">
        <v>221</v>
      </c>
      <c r="E118" s="178">
        <v>1.5585899999999999</v>
      </c>
      <c r="F118" s="179"/>
      <c r="G118" s="180">
        <f>ROUND(E118*F118,2)</f>
        <v>0</v>
      </c>
      <c r="H118" s="179">
        <v>0</v>
      </c>
      <c r="I118" s="180">
        <f>ROUND(E118*H118,2)</f>
        <v>0</v>
      </c>
      <c r="J118" s="179">
        <v>369.5</v>
      </c>
      <c r="K118" s="180">
        <f>ROUND(E118*J118,2)</f>
        <v>575.9</v>
      </c>
      <c r="L118" s="180">
        <v>21</v>
      </c>
      <c r="M118" s="180">
        <f>G118*(1+L118/100)</f>
        <v>0</v>
      </c>
      <c r="N118" s="178">
        <v>0</v>
      </c>
      <c r="O118" s="178">
        <f>ROUND(E118*N118,2)</f>
        <v>0</v>
      </c>
      <c r="P118" s="178">
        <v>0</v>
      </c>
      <c r="Q118" s="178">
        <f>ROUND(E118*P118,2)</f>
        <v>0</v>
      </c>
      <c r="R118" s="180" t="s">
        <v>199</v>
      </c>
      <c r="S118" s="180" t="s">
        <v>142</v>
      </c>
      <c r="T118" s="181" t="s">
        <v>142</v>
      </c>
      <c r="U118" s="159">
        <v>0.94199999999999995</v>
      </c>
      <c r="V118" s="159">
        <f>ROUND(E118*U118,2)</f>
        <v>1.47</v>
      </c>
      <c r="W118" s="159"/>
      <c r="X118" s="159" t="s">
        <v>310</v>
      </c>
      <c r="Y118" s="159" t="s">
        <v>145</v>
      </c>
      <c r="Z118" s="149"/>
      <c r="AA118" s="149"/>
      <c r="AB118" s="149"/>
      <c r="AC118" s="149"/>
      <c r="AD118" s="149"/>
      <c r="AE118" s="149"/>
      <c r="AF118" s="149"/>
      <c r="AG118" s="149" t="s">
        <v>311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ht="22.5" outlineLevel="1">
      <c r="A119" s="168">
        <v>48</v>
      </c>
      <c r="B119" s="169" t="s">
        <v>318</v>
      </c>
      <c r="C119" s="184" t="s">
        <v>319</v>
      </c>
      <c r="D119" s="170" t="s">
        <v>221</v>
      </c>
      <c r="E119" s="171">
        <v>12.468719999999999</v>
      </c>
      <c r="F119" s="172"/>
      <c r="G119" s="173">
        <f>ROUND(E119*F119,2)</f>
        <v>0</v>
      </c>
      <c r="H119" s="172">
        <v>0</v>
      </c>
      <c r="I119" s="173">
        <f>ROUND(E119*H119,2)</f>
        <v>0</v>
      </c>
      <c r="J119" s="172">
        <v>41.2</v>
      </c>
      <c r="K119" s="173">
        <f>ROUND(E119*J119,2)</f>
        <v>513.71</v>
      </c>
      <c r="L119" s="173">
        <v>21</v>
      </c>
      <c r="M119" s="173">
        <f>G119*(1+L119/100)</f>
        <v>0</v>
      </c>
      <c r="N119" s="171">
        <v>0</v>
      </c>
      <c r="O119" s="171">
        <f>ROUND(E119*N119,2)</f>
        <v>0</v>
      </c>
      <c r="P119" s="171">
        <v>0</v>
      </c>
      <c r="Q119" s="171">
        <f>ROUND(E119*P119,2)</f>
        <v>0</v>
      </c>
      <c r="R119" s="173" t="s">
        <v>199</v>
      </c>
      <c r="S119" s="173" t="s">
        <v>142</v>
      </c>
      <c r="T119" s="174" t="s">
        <v>142</v>
      </c>
      <c r="U119" s="159">
        <v>0.105</v>
      </c>
      <c r="V119" s="159">
        <f>ROUND(E119*U119,2)</f>
        <v>1.31</v>
      </c>
      <c r="W119" s="159"/>
      <c r="X119" s="159" t="s">
        <v>310</v>
      </c>
      <c r="Y119" s="159" t="s">
        <v>145</v>
      </c>
      <c r="Z119" s="149"/>
      <c r="AA119" s="149"/>
      <c r="AB119" s="149"/>
      <c r="AC119" s="149"/>
      <c r="AD119" s="149"/>
      <c r="AE119" s="149"/>
      <c r="AF119" s="149"/>
      <c r="AG119" s="149" t="s">
        <v>311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>
      <c r="A120" s="3"/>
      <c r="B120" s="4"/>
      <c r="C120" s="185"/>
      <c r="D120" s="6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AE120">
        <v>15</v>
      </c>
      <c r="AF120">
        <v>21</v>
      </c>
      <c r="AG120" t="s">
        <v>123</v>
      </c>
    </row>
    <row r="121" spans="1:60">
      <c r="A121" s="152"/>
      <c r="B121" s="153" t="s">
        <v>29</v>
      </c>
      <c r="C121" s="186"/>
      <c r="D121" s="154"/>
      <c r="E121" s="155"/>
      <c r="F121" s="155"/>
      <c r="G121" s="167" t="e">
        <f>G8+G12+G15+G17+G20+G26+G43+G46+G51+G54+#REF!+G59+G79+G91+G94+G106</f>
        <v>#REF!</v>
      </c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AE121">
        <f>SUMIF(L7:L119,AE120,G7:G119)</f>
        <v>0</v>
      </c>
      <c r="AF121">
        <f>SUMIF(L7:L119,AF120,G7:G119)</f>
        <v>0</v>
      </c>
      <c r="AG121" t="s">
        <v>166</v>
      </c>
    </row>
    <row r="122" spans="1:60">
      <c r="C122" s="187"/>
      <c r="D122" s="10"/>
      <c r="AG122" t="s">
        <v>167</v>
      </c>
    </row>
    <row r="123" spans="1:60">
      <c r="D123" s="10"/>
    </row>
    <row r="124" spans="1:60">
      <c r="D124" s="10"/>
    </row>
    <row r="125" spans="1:60">
      <c r="D125" s="10"/>
    </row>
    <row r="126" spans="1:60">
      <c r="D126" s="10"/>
    </row>
    <row r="127" spans="1:60">
      <c r="D127" s="10"/>
    </row>
    <row r="128" spans="1:60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</sheetData>
  <sheetProtection formatRows="0"/>
  <mergeCells count="14">
    <mergeCell ref="C31:G31"/>
    <mergeCell ref="A1:G1"/>
    <mergeCell ref="C2:G2"/>
    <mergeCell ref="C3:G3"/>
    <mergeCell ref="C4:G4"/>
    <mergeCell ref="C10:G10"/>
    <mergeCell ref="C61:G61"/>
    <mergeCell ref="C78:G78"/>
    <mergeCell ref="C45:G45"/>
    <mergeCell ref="C50:G50"/>
    <mergeCell ref="C53:G53"/>
    <mergeCell ref="C56:G56"/>
    <mergeCell ref="C57:G57"/>
    <mergeCell ref="C58:G5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G37" sqref="G37"/>
    </sheetView>
  </sheetViews>
  <sheetFormatPr defaultRowHeight="12.75" outlineLevelRow="1"/>
  <cols>
    <col min="1" max="1" width="3.42578125" customWidth="1"/>
    <col min="2" max="2" width="12.7109375" style="122" customWidth="1"/>
    <col min="3" max="3" width="63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48" t="s">
        <v>168</v>
      </c>
      <c r="B1" s="248"/>
      <c r="C1" s="248"/>
      <c r="D1" s="248"/>
      <c r="E1" s="248"/>
      <c r="F1" s="248"/>
      <c r="G1" s="248"/>
      <c r="AG1" t="s">
        <v>109</v>
      </c>
    </row>
    <row r="2" spans="1:60" ht="25.15" customHeight="1">
      <c r="A2" s="141" t="s">
        <v>7</v>
      </c>
      <c r="B2" s="49" t="s">
        <v>43</v>
      </c>
      <c r="C2" s="249" t="s">
        <v>44</v>
      </c>
      <c r="D2" s="250"/>
      <c r="E2" s="250"/>
      <c r="F2" s="250"/>
      <c r="G2" s="251"/>
      <c r="AG2" t="s">
        <v>110</v>
      </c>
    </row>
    <row r="3" spans="1:60" ht="25.15" customHeight="1">
      <c r="A3" s="141" t="s">
        <v>8</v>
      </c>
      <c r="B3" s="49" t="s">
        <v>55</v>
      </c>
      <c r="C3" s="249" t="s">
        <v>56</v>
      </c>
      <c r="D3" s="250"/>
      <c r="E3" s="250"/>
      <c r="F3" s="250"/>
      <c r="G3" s="251"/>
      <c r="AC3" s="122" t="s">
        <v>110</v>
      </c>
      <c r="AG3" t="s">
        <v>113</v>
      </c>
    </row>
    <row r="4" spans="1:60" ht="25.15" customHeight="1">
      <c r="A4" s="142" t="s">
        <v>9</v>
      </c>
      <c r="B4" s="143" t="s">
        <v>58</v>
      </c>
      <c r="C4" s="252" t="s">
        <v>59</v>
      </c>
      <c r="D4" s="253"/>
      <c r="E4" s="253"/>
      <c r="F4" s="253"/>
      <c r="G4" s="254"/>
      <c r="AG4" t="s">
        <v>114</v>
      </c>
    </row>
    <row r="5" spans="1:60">
      <c r="D5" s="10"/>
    </row>
    <row r="6" spans="1:60" ht="38.25">
      <c r="A6" s="145" t="s">
        <v>115</v>
      </c>
      <c r="B6" s="147" t="s">
        <v>116</v>
      </c>
      <c r="C6" s="147" t="s">
        <v>117</v>
      </c>
      <c r="D6" s="146" t="s">
        <v>118</v>
      </c>
      <c r="E6" s="145" t="s">
        <v>119</v>
      </c>
      <c r="F6" s="144" t="s">
        <v>120</v>
      </c>
      <c r="G6" s="145" t="s">
        <v>29</v>
      </c>
      <c r="H6" s="148" t="s">
        <v>30</v>
      </c>
      <c r="I6" s="148" t="s">
        <v>121</v>
      </c>
      <c r="J6" s="148" t="s">
        <v>31</v>
      </c>
      <c r="K6" s="148" t="s">
        <v>122</v>
      </c>
      <c r="L6" s="148" t="s">
        <v>123</v>
      </c>
      <c r="M6" s="148" t="s">
        <v>124</v>
      </c>
      <c r="N6" s="148" t="s">
        <v>125</v>
      </c>
      <c r="O6" s="148" t="s">
        <v>126</v>
      </c>
      <c r="P6" s="148" t="s">
        <v>127</v>
      </c>
      <c r="Q6" s="148" t="s">
        <v>128</v>
      </c>
      <c r="R6" s="148" t="s">
        <v>129</v>
      </c>
      <c r="S6" s="148" t="s">
        <v>130</v>
      </c>
      <c r="T6" s="148" t="s">
        <v>131</v>
      </c>
      <c r="U6" s="148" t="s">
        <v>132</v>
      </c>
      <c r="V6" s="148" t="s">
        <v>133</v>
      </c>
      <c r="W6" s="148" t="s">
        <v>134</v>
      </c>
      <c r="X6" s="148" t="s">
        <v>135</v>
      </c>
      <c r="Y6" s="148" t="s">
        <v>136</v>
      </c>
    </row>
    <row r="7" spans="1:60" hidden="1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>
      <c r="A8" s="161" t="s">
        <v>137</v>
      </c>
      <c r="B8" s="162" t="s">
        <v>101</v>
      </c>
      <c r="C8" s="182" t="s">
        <v>102</v>
      </c>
      <c r="D8" s="163"/>
      <c r="E8" s="164"/>
      <c r="F8" s="165"/>
      <c r="G8" s="165">
        <f>SUMIF(AG9:AG35,"&lt;&gt;NOR",G9:G35)</f>
        <v>0</v>
      </c>
      <c r="H8" s="165"/>
      <c r="I8" s="165">
        <f>SUM(I9:I35)</f>
        <v>0</v>
      </c>
      <c r="J8" s="165"/>
      <c r="K8" s="165">
        <f>SUM(K9:K35)</f>
        <v>35792</v>
      </c>
      <c r="L8" s="165"/>
      <c r="M8" s="165">
        <f>SUM(M9:M35)</f>
        <v>0</v>
      </c>
      <c r="N8" s="164"/>
      <c r="O8" s="164">
        <f>SUM(O9:O35)</f>
        <v>0</v>
      </c>
      <c r="P8" s="164"/>
      <c r="Q8" s="164">
        <f>SUM(Q9:Q35)</f>
        <v>0</v>
      </c>
      <c r="R8" s="165"/>
      <c r="S8" s="165"/>
      <c r="T8" s="166"/>
      <c r="U8" s="160"/>
      <c r="V8" s="160">
        <f>SUM(V9:V35)</f>
        <v>0</v>
      </c>
      <c r="W8" s="160"/>
      <c r="X8" s="160"/>
      <c r="Y8" s="160"/>
      <c r="AG8" t="s">
        <v>138</v>
      </c>
    </row>
    <row r="9" spans="1:60" outlineLevel="1">
      <c r="A9" s="175">
        <v>1</v>
      </c>
      <c r="B9" s="176" t="s">
        <v>321</v>
      </c>
      <c r="C9" s="183" t="s">
        <v>322</v>
      </c>
      <c r="D9" s="177" t="s">
        <v>323</v>
      </c>
      <c r="E9" s="178">
        <v>560</v>
      </c>
      <c r="F9" s="179"/>
      <c r="G9" s="180">
        <f t="shared" ref="G9:G35" si="0">ROUND(E9*F9,2)</f>
        <v>0</v>
      </c>
      <c r="H9" s="179">
        <v>0</v>
      </c>
      <c r="I9" s="180">
        <f t="shared" ref="I9:I35" si="1">ROUND(E9*H9,2)</f>
        <v>0</v>
      </c>
      <c r="J9" s="179">
        <v>26</v>
      </c>
      <c r="K9" s="180">
        <f t="shared" ref="K9:K35" si="2">ROUND(E9*J9,2)</f>
        <v>14560</v>
      </c>
      <c r="L9" s="180">
        <v>21</v>
      </c>
      <c r="M9" s="180">
        <f t="shared" ref="M9:M35" si="3">G9*(1+L9/100)</f>
        <v>0</v>
      </c>
      <c r="N9" s="178">
        <v>0</v>
      </c>
      <c r="O9" s="178">
        <f t="shared" ref="O9:O35" si="4">ROUND(E9*N9,2)</f>
        <v>0</v>
      </c>
      <c r="P9" s="178">
        <v>0</v>
      </c>
      <c r="Q9" s="178">
        <f t="shared" ref="Q9:Q35" si="5">ROUND(E9*P9,2)</f>
        <v>0</v>
      </c>
      <c r="R9" s="180"/>
      <c r="S9" s="180" t="s">
        <v>159</v>
      </c>
      <c r="T9" s="181" t="s">
        <v>143</v>
      </c>
      <c r="U9" s="159">
        <v>0</v>
      </c>
      <c r="V9" s="159">
        <f t="shared" ref="V9:V35" si="6">ROUND(E9*U9,2)</f>
        <v>0</v>
      </c>
      <c r="W9" s="159"/>
      <c r="X9" s="159" t="s">
        <v>173</v>
      </c>
      <c r="Y9" s="159" t="s">
        <v>145</v>
      </c>
      <c r="Z9" s="149"/>
      <c r="AA9" s="149"/>
      <c r="AB9" s="149"/>
      <c r="AC9" s="149"/>
      <c r="AD9" s="149"/>
      <c r="AE9" s="149"/>
      <c r="AF9" s="149"/>
      <c r="AG9" s="149" t="s">
        <v>324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75">
        <v>2</v>
      </c>
      <c r="B10" s="176" t="s">
        <v>325</v>
      </c>
      <c r="C10" s="183" t="s">
        <v>326</v>
      </c>
      <c r="D10" s="177" t="s">
        <v>327</v>
      </c>
      <c r="E10" s="178">
        <v>4</v>
      </c>
      <c r="F10" s="179"/>
      <c r="G10" s="180">
        <f t="shared" si="0"/>
        <v>0</v>
      </c>
      <c r="H10" s="179">
        <v>0</v>
      </c>
      <c r="I10" s="180">
        <f t="shared" si="1"/>
        <v>0</v>
      </c>
      <c r="J10" s="179">
        <v>440</v>
      </c>
      <c r="K10" s="180">
        <f t="shared" si="2"/>
        <v>1760</v>
      </c>
      <c r="L10" s="180">
        <v>21</v>
      </c>
      <c r="M10" s="180">
        <f t="shared" si="3"/>
        <v>0</v>
      </c>
      <c r="N10" s="178">
        <v>0</v>
      </c>
      <c r="O10" s="178">
        <f t="shared" si="4"/>
        <v>0</v>
      </c>
      <c r="P10" s="178">
        <v>0</v>
      </c>
      <c r="Q10" s="178">
        <f t="shared" si="5"/>
        <v>0</v>
      </c>
      <c r="R10" s="180"/>
      <c r="S10" s="180" t="s">
        <v>159</v>
      </c>
      <c r="T10" s="181" t="s">
        <v>143</v>
      </c>
      <c r="U10" s="159">
        <v>0</v>
      </c>
      <c r="V10" s="159">
        <f t="shared" si="6"/>
        <v>0</v>
      </c>
      <c r="W10" s="159"/>
      <c r="X10" s="159" t="s">
        <v>173</v>
      </c>
      <c r="Y10" s="159" t="s">
        <v>145</v>
      </c>
      <c r="Z10" s="149"/>
      <c r="AA10" s="149"/>
      <c r="AB10" s="149"/>
      <c r="AC10" s="149"/>
      <c r="AD10" s="149"/>
      <c r="AE10" s="149"/>
      <c r="AF10" s="149"/>
      <c r="AG10" s="149" t="s">
        <v>324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>
      <c r="A11" s="175">
        <v>3</v>
      </c>
      <c r="B11" s="176" t="s">
        <v>328</v>
      </c>
      <c r="C11" s="183" t="s">
        <v>329</v>
      </c>
      <c r="D11" s="177" t="s">
        <v>327</v>
      </c>
      <c r="E11" s="178">
        <v>0</v>
      </c>
      <c r="F11" s="179"/>
      <c r="G11" s="180">
        <f t="shared" si="0"/>
        <v>0</v>
      </c>
      <c r="H11" s="179">
        <v>0</v>
      </c>
      <c r="I11" s="180">
        <f t="shared" si="1"/>
        <v>0</v>
      </c>
      <c r="J11" s="179">
        <v>420</v>
      </c>
      <c r="K11" s="180">
        <f t="shared" si="2"/>
        <v>0</v>
      </c>
      <c r="L11" s="180">
        <v>21</v>
      </c>
      <c r="M11" s="180">
        <f t="shared" si="3"/>
        <v>0</v>
      </c>
      <c r="N11" s="178">
        <v>0</v>
      </c>
      <c r="O11" s="178">
        <f t="shared" si="4"/>
        <v>0</v>
      </c>
      <c r="P11" s="178">
        <v>0</v>
      </c>
      <c r="Q11" s="178">
        <f t="shared" si="5"/>
        <v>0</v>
      </c>
      <c r="R11" s="180"/>
      <c r="S11" s="180" t="s">
        <v>159</v>
      </c>
      <c r="T11" s="181" t="s">
        <v>143</v>
      </c>
      <c r="U11" s="159">
        <v>0</v>
      </c>
      <c r="V11" s="159">
        <f t="shared" si="6"/>
        <v>0</v>
      </c>
      <c r="W11" s="159"/>
      <c r="X11" s="159" t="s">
        <v>173</v>
      </c>
      <c r="Y11" s="159" t="s">
        <v>145</v>
      </c>
      <c r="Z11" s="149"/>
      <c r="AA11" s="149"/>
      <c r="AB11" s="149"/>
      <c r="AC11" s="149"/>
      <c r="AD11" s="149"/>
      <c r="AE11" s="149"/>
      <c r="AF11" s="149"/>
      <c r="AG11" s="149" t="s">
        <v>324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75">
        <v>4</v>
      </c>
      <c r="B12" s="176" t="s">
        <v>330</v>
      </c>
      <c r="C12" s="183" t="s">
        <v>331</v>
      </c>
      <c r="D12" s="177" t="s">
        <v>327</v>
      </c>
      <c r="E12" s="178">
        <v>8</v>
      </c>
      <c r="F12" s="179"/>
      <c r="G12" s="180">
        <f t="shared" si="0"/>
        <v>0</v>
      </c>
      <c r="H12" s="179">
        <v>0</v>
      </c>
      <c r="I12" s="180">
        <f t="shared" si="1"/>
        <v>0</v>
      </c>
      <c r="J12" s="179">
        <v>145</v>
      </c>
      <c r="K12" s="180">
        <f t="shared" si="2"/>
        <v>1160</v>
      </c>
      <c r="L12" s="180">
        <v>21</v>
      </c>
      <c r="M12" s="180">
        <f t="shared" si="3"/>
        <v>0</v>
      </c>
      <c r="N12" s="178">
        <v>0</v>
      </c>
      <c r="O12" s="178">
        <f t="shared" si="4"/>
        <v>0</v>
      </c>
      <c r="P12" s="178">
        <v>0</v>
      </c>
      <c r="Q12" s="178">
        <f t="shared" si="5"/>
        <v>0</v>
      </c>
      <c r="R12" s="180"/>
      <c r="S12" s="180" t="s">
        <v>159</v>
      </c>
      <c r="T12" s="181" t="s">
        <v>143</v>
      </c>
      <c r="U12" s="159">
        <v>0</v>
      </c>
      <c r="V12" s="159">
        <f t="shared" si="6"/>
        <v>0</v>
      </c>
      <c r="W12" s="159"/>
      <c r="X12" s="159" t="s">
        <v>173</v>
      </c>
      <c r="Y12" s="159" t="s">
        <v>145</v>
      </c>
      <c r="Z12" s="149"/>
      <c r="AA12" s="149"/>
      <c r="AB12" s="149"/>
      <c r="AC12" s="149"/>
      <c r="AD12" s="149"/>
      <c r="AE12" s="149"/>
      <c r="AF12" s="149"/>
      <c r="AG12" s="149" t="s">
        <v>324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75">
        <v>5</v>
      </c>
      <c r="B13" s="176" t="s">
        <v>332</v>
      </c>
      <c r="C13" s="183" t="s">
        <v>333</v>
      </c>
      <c r="D13" s="177" t="s">
        <v>327</v>
      </c>
      <c r="E13" s="178">
        <v>1</v>
      </c>
      <c r="F13" s="179"/>
      <c r="G13" s="180">
        <f t="shared" si="0"/>
        <v>0</v>
      </c>
      <c r="H13" s="179">
        <v>0</v>
      </c>
      <c r="I13" s="180">
        <f t="shared" si="1"/>
        <v>0</v>
      </c>
      <c r="J13" s="179">
        <v>440</v>
      </c>
      <c r="K13" s="180">
        <f t="shared" si="2"/>
        <v>440</v>
      </c>
      <c r="L13" s="180">
        <v>21</v>
      </c>
      <c r="M13" s="180">
        <f t="shared" si="3"/>
        <v>0</v>
      </c>
      <c r="N13" s="178">
        <v>0</v>
      </c>
      <c r="O13" s="178">
        <f t="shared" si="4"/>
        <v>0</v>
      </c>
      <c r="P13" s="178">
        <v>0</v>
      </c>
      <c r="Q13" s="178">
        <f t="shared" si="5"/>
        <v>0</v>
      </c>
      <c r="R13" s="180"/>
      <c r="S13" s="180" t="s">
        <v>159</v>
      </c>
      <c r="T13" s="181" t="s">
        <v>143</v>
      </c>
      <c r="U13" s="159">
        <v>0</v>
      </c>
      <c r="V13" s="159">
        <f t="shared" si="6"/>
        <v>0</v>
      </c>
      <c r="W13" s="159"/>
      <c r="X13" s="159" t="s">
        <v>173</v>
      </c>
      <c r="Y13" s="159" t="s">
        <v>145</v>
      </c>
      <c r="Z13" s="149"/>
      <c r="AA13" s="149"/>
      <c r="AB13" s="149"/>
      <c r="AC13" s="149"/>
      <c r="AD13" s="149"/>
      <c r="AE13" s="149"/>
      <c r="AF13" s="149"/>
      <c r="AG13" s="149" t="s">
        <v>324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75">
        <v>6</v>
      </c>
      <c r="B14" s="176" t="s">
        <v>334</v>
      </c>
      <c r="C14" s="183" t="s">
        <v>335</v>
      </c>
      <c r="D14" s="177" t="s">
        <v>323</v>
      </c>
      <c r="E14" s="178">
        <v>0</v>
      </c>
      <c r="F14" s="179"/>
      <c r="G14" s="180">
        <f t="shared" si="0"/>
        <v>0</v>
      </c>
      <c r="H14" s="179">
        <v>0</v>
      </c>
      <c r="I14" s="180">
        <f t="shared" si="1"/>
        <v>0</v>
      </c>
      <c r="J14" s="179">
        <v>50</v>
      </c>
      <c r="K14" s="180">
        <f t="shared" si="2"/>
        <v>0</v>
      </c>
      <c r="L14" s="180">
        <v>21</v>
      </c>
      <c r="M14" s="180">
        <f t="shared" si="3"/>
        <v>0</v>
      </c>
      <c r="N14" s="178">
        <v>0</v>
      </c>
      <c r="O14" s="178">
        <f t="shared" si="4"/>
        <v>0</v>
      </c>
      <c r="P14" s="178">
        <v>0</v>
      </c>
      <c r="Q14" s="178">
        <f t="shared" si="5"/>
        <v>0</v>
      </c>
      <c r="R14" s="180"/>
      <c r="S14" s="180" t="s">
        <v>159</v>
      </c>
      <c r="T14" s="181" t="s">
        <v>143</v>
      </c>
      <c r="U14" s="159">
        <v>0</v>
      </c>
      <c r="V14" s="159">
        <f t="shared" si="6"/>
        <v>0</v>
      </c>
      <c r="W14" s="159"/>
      <c r="X14" s="159" t="s">
        <v>173</v>
      </c>
      <c r="Y14" s="159" t="s">
        <v>145</v>
      </c>
      <c r="Z14" s="149"/>
      <c r="AA14" s="149"/>
      <c r="AB14" s="149"/>
      <c r="AC14" s="149"/>
      <c r="AD14" s="149"/>
      <c r="AE14" s="149"/>
      <c r="AF14" s="149"/>
      <c r="AG14" s="149" t="s">
        <v>324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75">
        <v>7</v>
      </c>
      <c r="B15" s="176" t="s">
        <v>336</v>
      </c>
      <c r="C15" s="183" t="s">
        <v>337</v>
      </c>
      <c r="D15" s="177" t="s">
        <v>323</v>
      </c>
      <c r="E15" s="178">
        <v>8</v>
      </c>
      <c r="F15" s="179"/>
      <c r="G15" s="180">
        <f t="shared" si="0"/>
        <v>0</v>
      </c>
      <c r="H15" s="179">
        <v>0</v>
      </c>
      <c r="I15" s="180">
        <f t="shared" si="1"/>
        <v>0</v>
      </c>
      <c r="J15" s="179">
        <v>135</v>
      </c>
      <c r="K15" s="180">
        <f t="shared" si="2"/>
        <v>1080</v>
      </c>
      <c r="L15" s="180">
        <v>21</v>
      </c>
      <c r="M15" s="180">
        <f t="shared" si="3"/>
        <v>0</v>
      </c>
      <c r="N15" s="178">
        <v>0</v>
      </c>
      <c r="O15" s="178">
        <f t="shared" si="4"/>
        <v>0</v>
      </c>
      <c r="P15" s="178">
        <v>0</v>
      </c>
      <c r="Q15" s="178">
        <f t="shared" si="5"/>
        <v>0</v>
      </c>
      <c r="R15" s="180"/>
      <c r="S15" s="180" t="s">
        <v>159</v>
      </c>
      <c r="T15" s="181" t="s">
        <v>143</v>
      </c>
      <c r="U15" s="159">
        <v>0</v>
      </c>
      <c r="V15" s="159">
        <f t="shared" si="6"/>
        <v>0</v>
      </c>
      <c r="W15" s="159"/>
      <c r="X15" s="159" t="s">
        <v>173</v>
      </c>
      <c r="Y15" s="159" t="s">
        <v>145</v>
      </c>
      <c r="Z15" s="149"/>
      <c r="AA15" s="149"/>
      <c r="AB15" s="149"/>
      <c r="AC15" s="149"/>
      <c r="AD15" s="149"/>
      <c r="AE15" s="149"/>
      <c r="AF15" s="149"/>
      <c r="AG15" s="149" t="s">
        <v>324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>
      <c r="A16" s="175">
        <v>8</v>
      </c>
      <c r="B16" s="176" t="s">
        <v>338</v>
      </c>
      <c r="C16" s="183" t="s">
        <v>339</v>
      </c>
      <c r="D16" s="177" t="s">
        <v>323</v>
      </c>
      <c r="E16" s="178">
        <v>0</v>
      </c>
      <c r="F16" s="179"/>
      <c r="G16" s="180">
        <f t="shared" si="0"/>
        <v>0</v>
      </c>
      <c r="H16" s="179">
        <v>0</v>
      </c>
      <c r="I16" s="180">
        <f t="shared" si="1"/>
        <v>0</v>
      </c>
      <c r="J16" s="179">
        <v>168</v>
      </c>
      <c r="K16" s="180">
        <f t="shared" si="2"/>
        <v>0</v>
      </c>
      <c r="L16" s="180">
        <v>21</v>
      </c>
      <c r="M16" s="180">
        <f t="shared" si="3"/>
        <v>0</v>
      </c>
      <c r="N16" s="178">
        <v>0</v>
      </c>
      <c r="O16" s="178">
        <f t="shared" si="4"/>
        <v>0</v>
      </c>
      <c r="P16" s="178">
        <v>0</v>
      </c>
      <c r="Q16" s="178">
        <f t="shared" si="5"/>
        <v>0</v>
      </c>
      <c r="R16" s="180"/>
      <c r="S16" s="180" t="s">
        <v>159</v>
      </c>
      <c r="T16" s="181" t="s">
        <v>143</v>
      </c>
      <c r="U16" s="159">
        <v>0</v>
      </c>
      <c r="V16" s="159">
        <f t="shared" si="6"/>
        <v>0</v>
      </c>
      <c r="W16" s="159"/>
      <c r="X16" s="159" t="s">
        <v>173</v>
      </c>
      <c r="Y16" s="159" t="s">
        <v>145</v>
      </c>
      <c r="Z16" s="149"/>
      <c r="AA16" s="149"/>
      <c r="AB16" s="149"/>
      <c r="AC16" s="149"/>
      <c r="AD16" s="149"/>
      <c r="AE16" s="149"/>
      <c r="AF16" s="149"/>
      <c r="AG16" s="149" t="s">
        <v>324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>
      <c r="A17" s="175">
        <v>9</v>
      </c>
      <c r="B17" s="176" t="s">
        <v>340</v>
      </c>
      <c r="C17" s="183" t="s">
        <v>341</v>
      </c>
      <c r="D17" s="177" t="s">
        <v>323</v>
      </c>
      <c r="E17" s="178">
        <v>36</v>
      </c>
      <c r="F17" s="179"/>
      <c r="G17" s="180">
        <f t="shared" si="0"/>
        <v>0</v>
      </c>
      <c r="H17" s="179">
        <v>0</v>
      </c>
      <c r="I17" s="180">
        <f t="shared" si="1"/>
        <v>0</v>
      </c>
      <c r="J17" s="179">
        <v>172</v>
      </c>
      <c r="K17" s="180">
        <f t="shared" si="2"/>
        <v>6192</v>
      </c>
      <c r="L17" s="180">
        <v>21</v>
      </c>
      <c r="M17" s="180">
        <f t="shared" si="3"/>
        <v>0</v>
      </c>
      <c r="N17" s="178">
        <v>0</v>
      </c>
      <c r="O17" s="178">
        <f t="shared" si="4"/>
        <v>0</v>
      </c>
      <c r="P17" s="178">
        <v>0</v>
      </c>
      <c r="Q17" s="178">
        <f t="shared" si="5"/>
        <v>0</v>
      </c>
      <c r="R17" s="180"/>
      <c r="S17" s="180" t="s">
        <v>159</v>
      </c>
      <c r="T17" s="181" t="s">
        <v>143</v>
      </c>
      <c r="U17" s="159">
        <v>0</v>
      </c>
      <c r="V17" s="159">
        <f t="shared" si="6"/>
        <v>0</v>
      </c>
      <c r="W17" s="159"/>
      <c r="X17" s="159" t="s">
        <v>173</v>
      </c>
      <c r="Y17" s="159" t="s">
        <v>145</v>
      </c>
      <c r="Z17" s="149"/>
      <c r="AA17" s="149"/>
      <c r="AB17" s="149"/>
      <c r="AC17" s="149"/>
      <c r="AD17" s="149"/>
      <c r="AE17" s="149"/>
      <c r="AF17" s="149"/>
      <c r="AG17" s="149" t="s">
        <v>324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75">
        <v>10</v>
      </c>
      <c r="B18" s="176" t="s">
        <v>342</v>
      </c>
      <c r="C18" s="183" t="s">
        <v>343</v>
      </c>
      <c r="D18" s="177" t="s">
        <v>323</v>
      </c>
      <c r="E18" s="178">
        <v>0</v>
      </c>
      <c r="F18" s="179"/>
      <c r="G18" s="180">
        <f t="shared" si="0"/>
        <v>0</v>
      </c>
      <c r="H18" s="179">
        <v>0</v>
      </c>
      <c r="I18" s="180">
        <f t="shared" si="1"/>
        <v>0</v>
      </c>
      <c r="J18" s="179">
        <v>49</v>
      </c>
      <c r="K18" s="180">
        <f t="shared" si="2"/>
        <v>0</v>
      </c>
      <c r="L18" s="180">
        <v>21</v>
      </c>
      <c r="M18" s="180">
        <f t="shared" si="3"/>
        <v>0</v>
      </c>
      <c r="N18" s="178">
        <v>0</v>
      </c>
      <c r="O18" s="178">
        <f t="shared" si="4"/>
        <v>0</v>
      </c>
      <c r="P18" s="178">
        <v>0</v>
      </c>
      <c r="Q18" s="178">
        <f t="shared" si="5"/>
        <v>0</v>
      </c>
      <c r="R18" s="180"/>
      <c r="S18" s="180" t="s">
        <v>159</v>
      </c>
      <c r="T18" s="181" t="s">
        <v>143</v>
      </c>
      <c r="U18" s="159">
        <v>0</v>
      </c>
      <c r="V18" s="159">
        <f t="shared" si="6"/>
        <v>0</v>
      </c>
      <c r="W18" s="159"/>
      <c r="X18" s="159" t="s">
        <v>173</v>
      </c>
      <c r="Y18" s="159" t="s">
        <v>145</v>
      </c>
      <c r="Z18" s="149"/>
      <c r="AA18" s="149"/>
      <c r="AB18" s="149"/>
      <c r="AC18" s="149"/>
      <c r="AD18" s="149"/>
      <c r="AE18" s="149"/>
      <c r="AF18" s="149"/>
      <c r="AG18" s="149" t="s">
        <v>324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>
      <c r="A19" s="175">
        <v>11</v>
      </c>
      <c r="B19" s="176" t="s">
        <v>344</v>
      </c>
      <c r="C19" s="183" t="s">
        <v>345</v>
      </c>
      <c r="D19" s="177" t="s">
        <v>323</v>
      </c>
      <c r="E19" s="178">
        <v>0</v>
      </c>
      <c r="F19" s="179"/>
      <c r="G19" s="180">
        <f t="shared" si="0"/>
        <v>0</v>
      </c>
      <c r="H19" s="179">
        <v>0</v>
      </c>
      <c r="I19" s="180">
        <f t="shared" si="1"/>
        <v>0</v>
      </c>
      <c r="J19" s="179">
        <v>468</v>
      </c>
      <c r="K19" s="180">
        <f t="shared" si="2"/>
        <v>0</v>
      </c>
      <c r="L19" s="180">
        <v>21</v>
      </c>
      <c r="M19" s="180">
        <f t="shared" si="3"/>
        <v>0</v>
      </c>
      <c r="N19" s="178">
        <v>0</v>
      </c>
      <c r="O19" s="178">
        <f t="shared" si="4"/>
        <v>0</v>
      </c>
      <c r="P19" s="178">
        <v>0</v>
      </c>
      <c r="Q19" s="178">
        <f t="shared" si="5"/>
        <v>0</v>
      </c>
      <c r="R19" s="180"/>
      <c r="S19" s="180" t="s">
        <v>159</v>
      </c>
      <c r="T19" s="181" t="s">
        <v>143</v>
      </c>
      <c r="U19" s="159">
        <v>0</v>
      </c>
      <c r="V19" s="159">
        <f t="shared" si="6"/>
        <v>0</v>
      </c>
      <c r="W19" s="159"/>
      <c r="X19" s="159" t="s">
        <v>173</v>
      </c>
      <c r="Y19" s="159" t="s">
        <v>145</v>
      </c>
      <c r="Z19" s="149"/>
      <c r="AA19" s="149"/>
      <c r="AB19" s="149"/>
      <c r="AC19" s="149"/>
      <c r="AD19" s="149"/>
      <c r="AE19" s="149"/>
      <c r="AF19" s="149"/>
      <c r="AG19" s="149" t="s">
        <v>324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>
      <c r="A20" s="175">
        <v>12</v>
      </c>
      <c r="B20" s="176" t="s">
        <v>346</v>
      </c>
      <c r="C20" s="183" t="s">
        <v>347</v>
      </c>
      <c r="D20" s="177" t="s">
        <v>323</v>
      </c>
      <c r="E20" s="178">
        <v>0</v>
      </c>
      <c r="F20" s="179"/>
      <c r="G20" s="180">
        <f t="shared" si="0"/>
        <v>0</v>
      </c>
      <c r="H20" s="179">
        <v>0</v>
      </c>
      <c r="I20" s="180">
        <f t="shared" si="1"/>
        <v>0</v>
      </c>
      <c r="J20" s="179">
        <v>367</v>
      </c>
      <c r="K20" s="180">
        <f t="shared" si="2"/>
        <v>0</v>
      </c>
      <c r="L20" s="180">
        <v>21</v>
      </c>
      <c r="M20" s="180">
        <f t="shared" si="3"/>
        <v>0</v>
      </c>
      <c r="N20" s="178">
        <v>0</v>
      </c>
      <c r="O20" s="178">
        <f t="shared" si="4"/>
        <v>0</v>
      </c>
      <c r="P20" s="178">
        <v>0</v>
      </c>
      <c r="Q20" s="178">
        <f t="shared" si="5"/>
        <v>0</v>
      </c>
      <c r="R20" s="180"/>
      <c r="S20" s="180" t="s">
        <v>159</v>
      </c>
      <c r="T20" s="181" t="s">
        <v>143</v>
      </c>
      <c r="U20" s="159">
        <v>0</v>
      </c>
      <c r="V20" s="159">
        <f t="shared" si="6"/>
        <v>0</v>
      </c>
      <c r="W20" s="159"/>
      <c r="X20" s="159" t="s">
        <v>173</v>
      </c>
      <c r="Y20" s="159" t="s">
        <v>145</v>
      </c>
      <c r="Z20" s="149"/>
      <c r="AA20" s="149"/>
      <c r="AB20" s="149"/>
      <c r="AC20" s="149"/>
      <c r="AD20" s="149"/>
      <c r="AE20" s="149"/>
      <c r="AF20" s="149"/>
      <c r="AG20" s="149" t="s">
        <v>324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>
      <c r="A21" s="175">
        <v>13</v>
      </c>
      <c r="B21" s="176" t="s">
        <v>348</v>
      </c>
      <c r="C21" s="183" t="s">
        <v>349</v>
      </c>
      <c r="D21" s="177" t="s">
        <v>323</v>
      </c>
      <c r="E21" s="178">
        <v>0</v>
      </c>
      <c r="F21" s="179"/>
      <c r="G21" s="180">
        <f t="shared" si="0"/>
        <v>0</v>
      </c>
      <c r="H21" s="179">
        <v>0</v>
      </c>
      <c r="I21" s="180">
        <f t="shared" si="1"/>
        <v>0</v>
      </c>
      <c r="J21" s="179">
        <v>190</v>
      </c>
      <c r="K21" s="180">
        <f t="shared" si="2"/>
        <v>0</v>
      </c>
      <c r="L21" s="180">
        <v>21</v>
      </c>
      <c r="M21" s="180">
        <f t="shared" si="3"/>
        <v>0</v>
      </c>
      <c r="N21" s="178">
        <v>0</v>
      </c>
      <c r="O21" s="178">
        <f t="shared" si="4"/>
        <v>0</v>
      </c>
      <c r="P21" s="178">
        <v>0</v>
      </c>
      <c r="Q21" s="178">
        <f t="shared" si="5"/>
        <v>0</v>
      </c>
      <c r="R21" s="180"/>
      <c r="S21" s="180" t="s">
        <v>159</v>
      </c>
      <c r="T21" s="181" t="s">
        <v>143</v>
      </c>
      <c r="U21" s="159">
        <v>0</v>
      </c>
      <c r="V21" s="159">
        <f t="shared" si="6"/>
        <v>0</v>
      </c>
      <c r="W21" s="159"/>
      <c r="X21" s="159" t="s">
        <v>173</v>
      </c>
      <c r="Y21" s="159" t="s">
        <v>145</v>
      </c>
      <c r="Z21" s="149"/>
      <c r="AA21" s="149"/>
      <c r="AB21" s="149"/>
      <c r="AC21" s="149"/>
      <c r="AD21" s="149"/>
      <c r="AE21" s="149"/>
      <c r="AF21" s="149"/>
      <c r="AG21" s="149" t="s">
        <v>324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>
      <c r="A22" s="175">
        <v>14</v>
      </c>
      <c r="B22" s="176" t="s">
        <v>350</v>
      </c>
      <c r="C22" s="183" t="s">
        <v>351</v>
      </c>
      <c r="D22" s="177" t="s">
        <v>323</v>
      </c>
      <c r="E22" s="178">
        <v>0</v>
      </c>
      <c r="F22" s="179"/>
      <c r="G22" s="180">
        <f t="shared" si="0"/>
        <v>0</v>
      </c>
      <c r="H22" s="179">
        <v>0</v>
      </c>
      <c r="I22" s="180">
        <f t="shared" si="1"/>
        <v>0</v>
      </c>
      <c r="J22" s="179">
        <v>158</v>
      </c>
      <c r="K22" s="180">
        <f t="shared" si="2"/>
        <v>0</v>
      </c>
      <c r="L22" s="180">
        <v>21</v>
      </c>
      <c r="M22" s="180">
        <f t="shared" si="3"/>
        <v>0</v>
      </c>
      <c r="N22" s="178">
        <v>0</v>
      </c>
      <c r="O22" s="178">
        <f t="shared" si="4"/>
        <v>0</v>
      </c>
      <c r="P22" s="178">
        <v>0</v>
      </c>
      <c r="Q22" s="178">
        <f t="shared" si="5"/>
        <v>0</v>
      </c>
      <c r="R22" s="180"/>
      <c r="S22" s="180" t="s">
        <v>159</v>
      </c>
      <c r="T22" s="181" t="s">
        <v>143</v>
      </c>
      <c r="U22" s="159">
        <v>0</v>
      </c>
      <c r="V22" s="159">
        <f t="shared" si="6"/>
        <v>0</v>
      </c>
      <c r="W22" s="159"/>
      <c r="X22" s="159" t="s">
        <v>173</v>
      </c>
      <c r="Y22" s="159" t="s">
        <v>145</v>
      </c>
      <c r="Z22" s="149"/>
      <c r="AA22" s="149"/>
      <c r="AB22" s="149"/>
      <c r="AC22" s="149"/>
      <c r="AD22" s="149"/>
      <c r="AE22" s="149"/>
      <c r="AF22" s="149"/>
      <c r="AG22" s="149" t="s">
        <v>324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>
      <c r="A23" s="175">
        <v>15</v>
      </c>
      <c r="B23" s="176" t="s">
        <v>352</v>
      </c>
      <c r="C23" s="183" t="s">
        <v>353</v>
      </c>
      <c r="D23" s="177" t="s">
        <v>327</v>
      </c>
      <c r="E23" s="178">
        <v>0</v>
      </c>
      <c r="F23" s="179"/>
      <c r="G23" s="180">
        <f t="shared" si="0"/>
        <v>0</v>
      </c>
      <c r="H23" s="179">
        <v>0</v>
      </c>
      <c r="I23" s="180">
        <f t="shared" si="1"/>
        <v>0</v>
      </c>
      <c r="J23" s="179">
        <v>100</v>
      </c>
      <c r="K23" s="180">
        <f t="shared" si="2"/>
        <v>0</v>
      </c>
      <c r="L23" s="180">
        <v>21</v>
      </c>
      <c r="M23" s="180">
        <f t="shared" si="3"/>
        <v>0</v>
      </c>
      <c r="N23" s="178">
        <v>0</v>
      </c>
      <c r="O23" s="178">
        <f t="shared" si="4"/>
        <v>0</v>
      </c>
      <c r="P23" s="178">
        <v>0</v>
      </c>
      <c r="Q23" s="178">
        <f t="shared" si="5"/>
        <v>0</v>
      </c>
      <c r="R23" s="180"/>
      <c r="S23" s="180" t="s">
        <v>159</v>
      </c>
      <c r="T23" s="181" t="s">
        <v>143</v>
      </c>
      <c r="U23" s="159">
        <v>0</v>
      </c>
      <c r="V23" s="159">
        <f t="shared" si="6"/>
        <v>0</v>
      </c>
      <c r="W23" s="159"/>
      <c r="X23" s="159" t="s">
        <v>173</v>
      </c>
      <c r="Y23" s="159" t="s">
        <v>145</v>
      </c>
      <c r="Z23" s="149"/>
      <c r="AA23" s="149"/>
      <c r="AB23" s="149"/>
      <c r="AC23" s="149"/>
      <c r="AD23" s="149"/>
      <c r="AE23" s="149"/>
      <c r="AF23" s="149"/>
      <c r="AG23" s="149" t="s">
        <v>324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75">
        <v>16</v>
      </c>
      <c r="B24" s="176" t="s">
        <v>354</v>
      </c>
      <c r="C24" s="183" t="s">
        <v>355</v>
      </c>
      <c r="D24" s="177" t="s">
        <v>327</v>
      </c>
      <c r="E24" s="178">
        <v>0</v>
      </c>
      <c r="F24" s="179"/>
      <c r="G24" s="180">
        <f t="shared" si="0"/>
        <v>0</v>
      </c>
      <c r="H24" s="179">
        <v>0</v>
      </c>
      <c r="I24" s="180">
        <f t="shared" si="1"/>
        <v>0</v>
      </c>
      <c r="J24" s="179">
        <v>100</v>
      </c>
      <c r="K24" s="180">
        <f t="shared" si="2"/>
        <v>0</v>
      </c>
      <c r="L24" s="180">
        <v>21</v>
      </c>
      <c r="M24" s="180">
        <f t="shared" si="3"/>
        <v>0</v>
      </c>
      <c r="N24" s="178">
        <v>0</v>
      </c>
      <c r="O24" s="178">
        <f t="shared" si="4"/>
        <v>0</v>
      </c>
      <c r="P24" s="178">
        <v>0</v>
      </c>
      <c r="Q24" s="178">
        <f t="shared" si="5"/>
        <v>0</v>
      </c>
      <c r="R24" s="180"/>
      <c r="S24" s="180" t="s">
        <v>159</v>
      </c>
      <c r="T24" s="181" t="s">
        <v>143</v>
      </c>
      <c r="U24" s="159">
        <v>0</v>
      </c>
      <c r="V24" s="159">
        <f t="shared" si="6"/>
        <v>0</v>
      </c>
      <c r="W24" s="159"/>
      <c r="X24" s="159" t="s">
        <v>173</v>
      </c>
      <c r="Y24" s="159" t="s">
        <v>145</v>
      </c>
      <c r="Z24" s="149"/>
      <c r="AA24" s="149"/>
      <c r="AB24" s="149"/>
      <c r="AC24" s="149"/>
      <c r="AD24" s="149"/>
      <c r="AE24" s="149"/>
      <c r="AF24" s="149"/>
      <c r="AG24" s="149" t="s">
        <v>324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>
      <c r="A25" s="175">
        <v>17</v>
      </c>
      <c r="B25" s="176" t="s">
        <v>356</v>
      </c>
      <c r="C25" s="183" t="s">
        <v>357</v>
      </c>
      <c r="D25" s="177" t="s">
        <v>327</v>
      </c>
      <c r="E25" s="178">
        <v>0</v>
      </c>
      <c r="F25" s="179"/>
      <c r="G25" s="180">
        <f t="shared" si="0"/>
        <v>0</v>
      </c>
      <c r="H25" s="179">
        <v>0</v>
      </c>
      <c r="I25" s="180">
        <f t="shared" si="1"/>
        <v>0</v>
      </c>
      <c r="J25" s="179">
        <v>141</v>
      </c>
      <c r="K25" s="180">
        <f t="shared" si="2"/>
        <v>0</v>
      </c>
      <c r="L25" s="180">
        <v>21</v>
      </c>
      <c r="M25" s="180">
        <f t="shared" si="3"/>
        <v>0</v>
      </c>
      <c r="N25" s="178">
        <v>0</v>
      </c>
      <c r="O25" s="178">
        <f t="shared" si="4"/>
        <v>0</v>
      </c>
      <c r="P25" s="178">
        <v>0</v>
      </c>
      <c r="Q25" s="178">
        <f t="shared" si="5"/>
        <v>0</v>
      </c>
      <c r="R25" s="180"/>
      <c r="S25" s="180" t="s">
        <v>159</v>
      </c>
      <c r="T25" s="181" t="s">
        <v>143</v>
      </c>
      <c r="U25" s="159">
        <v>0</v>
      </c>
      <c r="V25" s="159">
        <f t="shared" si="6"/>
        <v>0</v>
      </c>
      <c r="W25" s="159"/>
      <c r="X25" s="159" t="s">
        <v>173</v>
      </c>
      <c r="Y25" s="159" t="s">
        <v>145</v>
      </c>
      <c r="Z25" s="149"/>
      <c r="AA25" s="149"/>
      <c r="AB25" s="149"/>
      <c r="AC25" s="149"/>
      <c r="AD25" s="149"/>
      <c r="AE25" s="149"/>
      <c r="AF25" s="149"/>
      <c r="AG25" s="149" t="s">
        <v>324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75">
        <v>18</v>
      </c>
      <c r="B26" s="176" t="s">
        <v>358</v>
      </c>
      <c r="C26" s="183" t="s">
        <v>359</v>
      </c>
      <c r="D26" s="177" t="s">
        <v>327</v>
      </c>
      <c r="E26" s="178">
        <v>0</v>
      </c>
      <c r="F26" s="179"/>
      <c r="G26" s="180">
        <f t="shared" si="0"/>
        <v>0</v>
      </c>
      <c r="H26" s="179">
        <v>0</v>
      </c>
      <c r="I26" s="180">
        <f t="shared" si="1"/>
        <v>0</v>
      </c>
      <c r="J26" s="179">
        <v>139</v>
      </c>
      <c r="K26" s="180">
        <f t="shared" si="2"/>
        <v>0</v>
      </c>
      <c r="L26" s="180">
        <v>21</v>
      </c>
      <c r="M26" s="180">
        <f t="shared" si="3"/>
        <v>0</v>
      </c>
      <c r="N26" s="178">
        <v>0</v>
      </c>
      <c r="O26" s="178">
        <f t="shared" si="4"/>
        <v>0</v>
      </c>
      <c r="P26" s="178">
        <v>0</v>
      </c>
      <c r="Q26" s="178">
        <f t="shared" si="5"/>
        <v>0</v>
      </c>
      <c r="R26" s="180"/>
      <c r="S26" s="180" t="s">
        <v>159</v>
      </c>
      <c r="T26" s="181" t="s">
        <v>143</v>
      </c>
      <c r="U26" s="159">
        <v>0</v>
      </c>
      <c r="V26" s="159">
        <f t="shared" si="6"/>
        <v>0</v>
      </c>
      <c r="W26" s="159"/>
      <c r="X26" s="159" t="s">
        <v>173</v>
      </c>
      <c r="Y26" s="159" t="s">
        <v>145</v>
      </c>
      <c r="Z26" s="149"/>
      <c r="AA26" s="149"/>
      <c r="AB26" s="149"/>
      <c r="AC26" s="149"/>
      <c r="AD26" s="149"/>
      <c r="AE26" s="149"/>
      <c r="AF26" s="149"/>
      <c r="AG26" s="149" t="s">
        <v>324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>
      <c r="A27" s="175">
        <v>19</v>
      </c>
      <c r="B27" s="176" t="s">
        <v>360</v>
      </c>
      <c r="C27" s="183" t="s">
        <v>361</v>
      </c>
      <c r="D27" s="177" t="s">
        <v>327</v>
      </c>
      <c r="E27" s="178">
        <v>0</v>
      </c>
      <c r="F27" s="179"/>
      <c r="G27" s="180">
        <f t="shared" si="0"/>
        <v>0</v>
      </c>
      <c r="H27" s="179">
        <v>0</v>
      </c>
      <c r="I27" s="180">
        <f t="shared" si="1"/>
        <v>0</v>
      </c>
      <c r="J27" s="179">
        <v>72</v>
      </c>
      <c r="K27" s="180">
        <f t="shared" si="2"/>
        <v>0</v>
      </c>
      <c r="L27" s="180">
        <v>21</v>
      </c>
      <c r="M27" s="180">
        <f t="shared" si="3"/>
        <v>0</v>
      </c>
      <c r="N27" s="178">
        <v>0</v>
      </c>
      <c r="O27" s="178">
        <f t="shared" si="4"/>
        <v>0</v>
      </c>
      <c r="P27" s="178">
        <v>0</v>
      </c>
      <c r="Q27" s="178">
        <f t="shared" si="5"/>
        <v>0</v>
      </c>
      <c r="R27" s="180"/>
      <c r="S27" s="180" t="s">
        <v>159</v>
      </c>
      <c r="T27" s="181" t="s">
        <v>143</v>
      </c>
      <c r="U27" s="159">
        <v>0</v>
      </c>
      <c r="V27" s="159">
        <f t="shared" si="6"/>
        <v>0</v>
      </c>
      <c r="W27" s="159"/>
      <c r="X27" s="159" t="s">
        <v>173</v>
      </c>
      <c r="Y27" s="159" t="s">
        <v>145</v>
      </c>
      <c r="Z27" s="149"/>
      <c r="AA27" s="149"/>
      <c r="AB27" s="149"/>
      <c r="AC27" s="149"/>
      <c r="AD27" s="149"/>
      <c r="AE27" s="149"/>
      <c r="AF27" s="149"/>
      <c r="AG27" s="149" t="s">
        <v>324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>
      <c r="A28" s="175">
        <v>20</v>
      </c>
      <c r="B28" s="176" t="s">
        <v>362</v>
      </c>
      <c r="C28" s="183" t="s">
        <v>363</v>
      </c>
      <c r="D28" s="177" t="s">
        <v>327</v>
      </c>
      <c r="E28" s="178">
        <v>0</v>
      </c>
      <c r="F28" s="179"/>
      <c r="G28" s="180">
        <f t="shared" si="0"/>
        <v>0</v>
      </c>
      <c r="H28" s="179">
        <v>0</v>
      </c>
      <c r="I28" s="180">
        <f t="shared" si="1"/>
        <v>0</v>
      </c>
      <c r="J28" s="179">
        <v>71</v>
      </c>
      <c r="K28" s="180">
        <f t="shared" si="2"/>
        <v>0</v>
      </c>
      <c r="L28" s="180">
        <v>21</v>
      </c>
      <c r="M28" s="180">
        <f t="shared" si="3"/>
        <v>0</v>
      </c>
      <c r="N28" s="178">
        <v>0</v>
      </c>
      <c r="O28" s="178">
        <f t="shared" si="4"/>
        <v>0</v>
      </c>
      <c r="P28" s="178">
        <v>0</v>
      </c>
      <c r="Q28" s="178">
        <f t="shared" si="5"/>
        <v>0</v>
      </c>
      <c r="R28" s="180"/>
      <c r="S28" s="180" t="s">
        <v>159</v>
      </c>
      <c r="T28" s="181" t="s">
        <v>143</v>
      </c>
      <c r="U28" s="159">
        <v>0</v>
      </c>
      <c r="V28" s="159">
        <f t="shared" si="6"/>
        <v>0</v>
      </c>
      <c r="W28" s="159"/>
      <c r="X28" s="159" t="s">
        <v>173</v>
      </c>
      <c r="Y28" s="159" t="s">
        <v>145</v>
      </c>
      <c r="Z28" s="149"/>
      <c r="AA28" s="149"/>
      <c r="AB28" s="149"/>
      <c r="AC28" s="149"/>
      <c r="AD28" s="149"/>
      <c r="AE28" s="149"/>
      <c r="AF28" s="149"/>
      <c r="AG28" s="149" t="s">
        <v>324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>
      <c r="A29" s="175">
        <v>21</v>
      </c>
      <c r="B29" s="176" t="s">
        <v>364</v>
      </c>
      <c r="C29" s="183" t="s">
        <v>365</v>
      </c>
      <c r="D29" s="177" t="s">
        <v>327</v>
      </c>
      <c r="E29" s="178">
        <v>0</v>
      </c>
      <c r="F29" s="179"/>
      <c r="G29" s="180">
        <f t="shared" si="0"/>
        <v>0</v>
      </c>
      <c r="H29" s="179">
        <v>0</v>
      </c>
      <c r="I29" s="180">
        <f t="shared" si="1"/>
        <v>0</v>
      </c>
      <c r="J29" s="179">
        <v>900</v>
      </c>
      <c r="K29" s="180">
        <f t="shared" si="2"/>
        <v>0</v>
      </c>
      <c r="L29" s="180">
        <v>21</v>
      </c>
      <c r="M29" s="180">
        <f t="shared" si="3"/>
        <v>0</v>
      </c>
      <c r="N29" s="178">
        <v>0</v>
      </c>
      <c r="O29" s="178">
        <f t="shared" si="4"/>
        <v>0</v>
      </c>
      <c r="P29" s="178">
        <v>0</v>
      </c>
      <c r="Q29" s="178">
        <f t="shared" si="5"/>
        <v>0</v>
      </c>
      <c r="R29" s="180"/>
      <c r="S29" s="180" t="s">
        <v>159</v>
      </c>
      <c r="T29" s="181" t="s">
        <v>143</v>
      </c>
      <c r="U29" s="159">
        <v>0</v>
      </c>
      <c r="V29" s="159">
        <f t="shared" si="6"/>
        <v>0</v>
      </c>
      <c r="W29" s="159"/>
      <c r="X29" s="159" t="s">
        <v>173</v>
      </c>
      <c r="Y29" s="159" t="s">
        <v>145</v>
      </c>
      <c r="Z29" s="149"/>
      <c r="AA29" s="149"/>
      <c r="AB29" s="149"/>
      <c r="AC29" s="149"/>
      <c r="AD29" s="149"/>
      <c r="AE29" s="149"/>
      <c r="AF29" s="149"/>
      <c r="AG29" s="149" t="s">
        <v>324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75">
        <v>22</v>
      </c>
      <c r="B30" s="176" t="s">
        <v>366</v>
      </c>
      <c r="C30" s="183" t="s">
        <v>367</v>
      </c>
      <c r="D30" s="177" t="s">
        <v>327</v>
      </c>
      <c r="E30" s="178">
        <v>1</v>
      </c>
      <c r="F30" s="179"/>
      <c r="G30" s="180">
        <f t="shared" si="0"/>
        <v>0</v>
      </c>
      <c r="H30" s="179">
        <v>0</v>
      </c>
      <c r="I30" s="180">
        <f t="shared" si="1"/>
        <v>0</v>
      </c>
      <c r="J30" s="179">
        <v>1000</v>
      </c>
      <c r="K30" s="180">
        <f t="shared" si="2"/>
        <v>1000</v>
      </c>
      <c r="L30" s="180">
        <v>21</v>
      </c>
      <c r="M30" s="180">
        <f t="shared" si="3"/>
        <v>0</v>
      </c>
      <c r="N30" s="178">
        <v>0</v>
      </c>
      <c r="O30" s="178">
        <f t="shared" si="4"/>
        <v>0</v>
      </c>
      <c r="P30" s="178">
        <v>0</v>
      </c>
      <c r="Q30" s="178">
        <f t="shared" si="5"/>
        <v>0</v>
      </c>
      <c r="R30" s="180"/>
      <c r="S30" s="180" t="s">
        <v>159</v>
      </c>
      <c r="T30" s="181" t="s">
        <v>143</v>
      </c>
      <c r="U30" s="159">
        <v>0</v>
      </c>
      <c r="V30" s="159">
        <f t="shared" si="6"/>
        <v>0</v>
      </c>
      <c r="W30" s="159"/>
      <c r="X30" s="159" t="s">
        <v>173</v>
      </c>
      <c r="Y30" s="159" t="s">
        <v>145</v>
      </c>
      <c r="Z30" s="149"/>
      <c r="AA30" s="149"/>
      <c r="AB30" s="149"/>
      <c r="AC30" s="149"/>
      <c r="AD30" s="149"/>
      <c r="AE30" s="149"/>
      <c r="AF30" s="149"/>
      <c r="AG30" s="149" t="s">
        <v>324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>
      <c r="A31" s="175">
        <v>23</v>
      </c>
      <c r="B31" s="176" t="s">
        <v>368</v>
      </c>
      <c r="C31" s="183" t="s">
        <v>369</v>
      </c>
      <c r="D31" s="177" t="s">
        <v>327</v>
      </c>
      <c r="E31" s="178">
        <v>8</v>
      </c>
      <c r="F31" s="179"/>
      <c r="G31" s="180">
        <f t="shared" si="0"/>
        <v>0</v>
      </c>
      <c r="H31" s="179">
        <v>0</v>
      </c>
      <c r="I31" s="180">
        <f t="shared" si="1"/>
        <v>0</v>
      </c>
      <c r="J31" s="179">
        <v>75</v>
      </c>
      <c r="K31" s="180">
        <f t="shared" si="2"/>
        <v>600</v>
      </c>
      <c r="L31" s="180">
        <v>21</v>
      </c>
      <c r="M31" s="180">
        <f t="shared" si="3"/>
        <v>0</v>
      </c>
      <c r="N31" s="178">
        <v>0</v>
      </c>
      <c r="O31" s="178">
        <f t="shared" si="4"/>
        <v>0</v>
      </c>
      <c r="P31" s="178">
        <v>0</v>
      </c>
      <c r="Q31" s="178">
        <f t="shared" si="5"/>
        <v>0</v>
      </c>
      <c r="R31" s="180"/>
      <c r="S31" s="180" t="s">
        <v>159</v>
      </c>
      <c r="T31" s="181" t="s">
        <v>143</v>
      </c>
      <c r="U31" s="159">
        <v>0</v>
      </c>
      <c r="V31" s="159">
        <f t="shared" si="6"/>
        <v>0</v>
      </c>
      <c r="W31" s="159"/>
      <c r="X31" s="159" t="s">
        <v>173</v>
      </c>
      <c r="Y31" s="159" t="s">
        <v>145</v>
      </c>
      <c r="Z31" s="149"/>
      <c r="AA31" s="149"/>
      <c r="AB31" s="149"/>
      <c r="AC31" s="149"/>
      <c r="AD31" s="149"/>
      <c r="AE31" s="149"/>
      <c r="AF31" s="149"/>
      <c r="AG31" s="149" t="s">
        <v>324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75">
        <v>24</v>
      </c>
      <c r="B32" s="176" t="s">
        <v>370</v>
      </c>
      <c r="C32" s="183" t="s">
        <v>371</v>
      </c>
      <c r="D32" s="177" t="s">
        <v>323</v>
      </c>
      <c r="E32" s="178">
        <v>0</v>
      </c>
      <c r="F32" s="179"/>
      <c r="G32" s="180">
        <f t="shared" si="0"/>
        <v>0</v>
      </c>
      <c r="H32" s="179">
        <v>0</v>
      </c>
      <c r="I32" s="180">
        <f t="shared" si="1"/>
        <v>0</v>
      </c>
      <c r="J32" s="179">
        <v>745</v>
      </c>
      <c r="K32" s="180">
        <f t="shared" si="2"/>
        <v>0</v>
      </c>
      <c r="L32" s="180">
        <v>21</v>
      </c>
      <c r="M32" s="180">
        <f t="shared" si="3"/>
        <v>0</v>
      </c>
      <c r="N32" s="178">
        <v>0</v>
      </c>
      <c r="O32" s="178">
        <f t="shared" si="4"/>
        <v>0</v>
      </c>
      <c r="P32" s="178">
        <v>0</v>
      </c>
      <c r="Q32" s="178">
        <f t="shared" si="5"/>
        <v>0</v>
      </c>
      <c r="R32" s="180"/>
      <c r="S32" s="180" t="s">
        <v>159</v>
      </c>
      <c r="T32" s="181" t="s">
        <v>143</v>
      </c>
      <c r="U32" s="159">
        <v>0</v>
      </c>
      <c r="V32" s="159">
        <f t="shared" si="6"/>
        <v>0</v>
      </c>
      <c r="W32" s="159"/>
      <c r="X32" s="159" t="s">
        <v>173</v>
      </c>
      <c r="Y32" s="159" t="s">
        <v>145</v>
      </c>
      <c r="Z32" s="149"/>
      <c r="AA32" s="149"/>
      <c r="AB32" s="149"/>
      <c r="AC32" s="149"/>
      <c r="AD32" s="149"/>
      <c r="AE32" s="149"/>
      <c r="AF32" s="149"/>
      <c r="AG32" s="149" t="s">
        <v>324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>
      <c r="A33" s="175">
        <v>25</v>
      </c>
      <c r="B33" s="176" t="s">
        <v>372</v>
      </c>
      <c r="C33" s="183" t="s">
        <v>373</v>
      </c>
      <c r="D33" s="177" t="s">
        <v>327</v>
      </c>
      <c r="E33" s="178">
        <v>0</v>
      </c>
      <c r="F33" s="179"/>
      <c r="G33" s="180">
        <f t="shared" si="0"/>
        <v>0</v>
      </c>
      <c r="H33" s="179">
        <v>0</v>
      </c>
      <c r="I33" s="180">
        <f t="shared" si="1"/>
        <v>0</v>
      </c>
      <c r="J33" s="179">
        <v>195</v>
      </c>
      <c r="K33" s="180">
        <f t="shared" si="2"/>
        <v>0</v>
      </c>
      <c r="L33" s="180">
        <v>21</v>
      </c>
      <c r="M33" s="180">
        <f t="shared" si="3"/>
        <v>0</v>
      </c>
      <c r="N33" s="178">
        <v>0</v>
      </c>
      <c r="O33" s="178">
        <f t="shared" si="4"/>
        <v>0</v>
      </c>
      <c r="P33" s="178">
        <v>0</v>
      </c>
      <c r="Q33" s="178">
        <f t="shared" si="5"/>
        <v>0</v>
      </c>
      <c r="R33" s="180"/>
      <c r="S33" s="180" t="s">
        <v>159</v>
      </c>
      <c r="T33" s="181" t="s">
        <v>143</v>
      </c>
      <c r="U33" s="159">
        <v>0</v>
      </c>
      <c r="V33" s="159">
        <f t="shared" si="6"/>
        <v>0</v>
      </c>
      <c r="W33" s="159"/>
      <c r="X33" s="159" t="s">
        <v>173</v>
      </c>
      <c r="Y33" s="159" t="s">
        <v>145</v>
      </c>
      <c r="Z33" s="149"/>
      <c r="AA33" s="149"/>
      <c r="AB33" s="149"/>
      <c r="AC33" s="149"/>
      <c r="AD33" s="149"/>
      <c r="AE33" s="149"/>
      <c r="AF33" s="149"/>
      <c r="AG33" s="149" t="s">
        <v>324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>
      <c r="A34" s="175">
        <v>26</v>
      </c>
      <c r="B34" s="176" t="s">
        <v>374</v>
      </c>
      <c r="C34" s="183" t="s">
        <v>375</v>
      </c>
      <c r="D34" s="177" t="s">
        <v>327</v>
      </c>
      <c r="E34" s="178">
        <v>0</v>
      </c>
      <c r="F34" s="179"/>
      <c r="G34" s="180">
        <f t="shared" si="0"/>
        <v>0</v>
      </c>
      <c r="H34" s="179">
        <v>0</v>
      </c>
      <c r="I34" s="180">
        <f t="shared" si="1"/>
        <v>0</v>
      </c>
      <c r="J34" s="179">
        <v>295</v>
      </c>
      <c r="K34" s="180">
        <f t="shared" si="2"/>
        <v>0</v>
      </c>
      <c r="L34" s="180">
        <v>21</v>
      </c>
      <c r="M34" s="180">
        <f t="shared" si="3"/>
        <v>0</v>
      </c>
      <c r="N34" s="178">
        <v>0</v>
      </c>
      <c r="O34" s="178">
        <f t="shared" si="4"/>
        <v>0</v>
      </c>
      <c r="P34" s="178">
        <v>0</v>
      </c>
      <c r="Q34" s="178">
        <f t="shared" si="5"/>
        <v>0</v>
      </c>
      <c r="R34" s="180"/>
      <c r="S34" s="180" t="s">
        <v>159</v>
      </c>
      <c r="T34" s="181" t="s">
        <v>143</v>
      </c>
      <c r="U34" s="159">
        <v>0</v>
      </c>
      <c r="V34" s="159">
        <f t="shared" si="6"/>
        <v>0</v>
      </c>
      <c r="W34" s="159"/>
      <c r="X34" s="159" t="s">
        <v>173</v>
      </c>
      <c r="Y34" s="159" t="s">
        <v>145</v>
      </c>
      <c r="Z34" s="149"/>
      <c r="AA34" s="149"/>
      <c r="AB34" s="149"/>
      <c r="AC34" s="149"/>
      <c r="AD34" s="149"/>
      <c r="AE34" s="149"/>
      <c r="AF34" s="149"/>
      <c r="AG34" s="149" t="s">
        <v>324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>
      <c r="A35" s="168">
        <v>27</v>
      </c>
      <c r="B35" s="169" t="s">
        <v>376</v>
      </c>
      <c r="C35" s="184" t="s">
        <v>377</v>
      </c>
      <c r="D35" s="170" t="s">
        <v>378</v>
      </c>
      <c r="E35" s="171">
        <v>1</v>
      </c>
      <c r="F35" s="172"/>
      <c r="G35" s="173">
        <f t="shared" si="0"/>
        <v>0</v>
      </c>
      <c r="H35" s="172">
        <v>0</v>
      </c>
      <c r="I35" s="173">
        <f t="shared" si="1"/>
        <v>0</v>
      </c>
      <c r="J35" s="172">
        <v>9000</v>
      </c>
      <c r="K35" s="173">
        <f t="shared" si="2"/>
        <v>9000</v>
      </c>
      <c r="L35" s="173">
        <v>21</v>
      </c>
      <c r="M35" s="173">
        <f t="shared" si="3"/>
        <v>0</v>
      </c>
      <c r="N35" s="171">
        <v>0</v>
      </c>
      <c r="O35" s="171">
        <f t="shared" si="4"/>
        <v>0</v>
      </c>
      <c r="P35" s="171">
        <v>0</v>
      </c>
      <c r="Q35" s="171">
        <f t="shared" si="5"/>
        <v>0</v>
      </c>
      <c r="R35" s="173"/>
      <c r="S35" s="173" t="s">
        <v>159</v>
      </c>
      <c r="T35" s="174" t="s">
        <v>143</v>
      </c>
      <c r="U35" s="159">
        <v>0</v>
      </c>
      <c r="V35" s="159">
        <f t="shared" si="6"/>
        <v>0</v>
      </c>
      <c r="W35" s="159"/>
      <c r="X35" s="159" t="s">
        <v>173</v>
      </c>
      <c r="Y35" s="159" t="s">
        <v>145</v>
      </c>
      <c r="Z35" s="149"/>
      <c r="AA35" s="149"/>
      <c r="AB35" s="149"/>
      <c r="AC35" s="149"/>
      <c r="AD35" s="149"/>
      <c r="AE35" s="149"/>
      <c r="AF35" s="149"/>
      <c r="AG35" s="149" t="s">
        <v>324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>
      <c r="A36" s="3"/>
      <c r="B36" s="4"/>
      <c r="C36" s="185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v>15</v>
      </c>
      <c r="AF36">
        <v>21</v>
      </c>
      <c r="AG36" t="s">
        <v>123</v>
      </c>
    </row>
    <row r="37" spans="1:60">
      <c r="A37" s="152"/>
      <c r="B37" s="153" t="s">
        <v>29</v>
      </c>
      <c r="C37" s="186"/>
      <c r="D37" s="154"/>
      <c r="E37" s="155"/>
      <c r="F37" s="155"/>
      <c r="G37" s="167">
        <f>G8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f>SUMIF(L7:L35,AE36,G7:G35)</f>
        <v>0</v>
      </c>
      <c r="AF37">
        <f>SUMIF(L7:L35,AF36,G7:G35)</f>
        <v>0</v>
      </c>
      <c r="AG37" t="s">
        <v>166</v>
      </c>
    </row>
    <row r="38" spans="1:60">
      <c r="C38" s="187"/>
      <c r="D38" s="10"/>
      <c r="AG38" t="s">
        <v>167</v>
      </c>
    </row>
    <row r="39" spans="1:60">
      <c r="D39" s="10"/>
    </row>
    <row r="40" spans="1:60">
      <c r="D40" s="10"/>
    </row>
    <row r="41" spans="1:60">
      <c r="D41" s="10"/>
    </row>
    <row r="42" spans="1:60">
      <c r="D42" s="10"/>
    </row>
    <row r="43" spans="1:60">
      <c r="D43" s="10"/>
    </row>
    <row r="44" spans="1:60">
      <c r="D44" s="10"/>
    </row>
    <row r="45" spans="1:60">
      <c r="D45" s="10"/>
    </row>
    <row r="46" spans="1:60">
      <c r="D46" s="10"/>
    </row>
    <row r="47" spans="1:60">
      <c r="D47" s="10"/>
    </row>
    <row r="48" spans="1:60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pIl+Zm+1Sw79hgSoWPyvaZ77OwWupH+PruzwkaOeoolgxhqdDfVl/1y0Kg4B4WcuzhER3VL/QM9b2GVcfrBMLQ==" saltValue="IDRlKLKnY8CBSVkZsHGNpA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 1 Naklady</vt:lpstr>
      <vt:lpstr>SO_KD02 1 Pol</vt:lpstr>
      <vt:lpstr>SO_KD02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 1 Naklady'!Názvy_tisku</vt:lpstr>
      <vt:lpstr>'SO_KD02 1 Pol'!Názvy_tisku</vt:lpstr>
      <vt:lpstr>'SO_KD02 2 Pol'!Názvy_tisku</vt:lpstr>
      <vt:lpstr>oadresa</vt:lpstr>
      <vt:lpstr>Stavba!Objednatel</vt:lpstr>
      <vt:lpstr>Stavba!Objekt</vt:lpstr>
      <vt:lpstr>'0 1 Naklady'!Oblast_tisku</vt:lpstr>
      <vt:lpstr>'SO_KD02 1 Pol'!Oblast_tisku</vt:lpstr>
      <vt:lpstr>'SO_KD02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Jana</cp:lastModifiedBy>
  <cp:lastPrinted>2019-03-19T12:27:02Z</cp:lastPrinted>
  <dcterms:created xsi:type="dcterms:W3CDTF">2009-04-08T07:15:50Z</dcterms:created>
  <dcterms:modified xsi:type="dcterms:W3CDTF">2023-04-17T10:27:05Z</dcterms:modified>
</cp:coreProperties>
</file>